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2416"/>
  <workbookPr autoCompressPictures="0"/>
  <bookViews>
    <workbookView xWindow="560" yWindow="1280" windowWidth="25600" windowHeight="16060"/>
  </bookViews>
  <sheets>
    <sheet name="BLANK" sheetId="1" r:id="rId1"/>
  </sheets>
  <definedNames>
    <definedName name="_xlnm._FilterDatabase" localSheetId="0" hidden="1">BLANK!$A$10:$AD$313</definedName>
    <definedName name="_xlnm.Print_Area" localSheetId="0">BLANK!$A$1:$O$318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4" i="1" l="1"/>
  <c r="M304" i="1"/>
  <c r="M306" i="1"/>
  <c r="M277" i="1"/>
  <c r="M272" i="1"/>
  <c r="M265" i="1"/>
  <c r="M260" i="1"/>
  <c r="M210" i="1"/>
  <c r="M305" i="1"/>
  <c r="M276" i="1"/>
  <c r="M271" i="1"/>
  <c r="M264" i="1"/>
  <c r="M259" i="1"/>
  <c r="M209" i="1"/>
  <c r="M149" i="1"/>
  <c r="M153" i="1"/>
  <c r="M84" i="1"/>
  <c r="M88" i="1"/>
  <c r="M294" i="1"/>
  <c r="M176" i="1"/>
  <c r="M159" i="1"/>
  <c r="M152" i="1"/>
  <c r="M146" i="1"/>
  <c r="M139" i="1"/>
  <c r="M131" i="1"/>
  <c r="M117" i="1"/>
  <c r="M87" i="1"/>
  <c r="M293" i="1"/>
  <c r="M175" i="1"/>
  <c r="M303" i="1"/>
  <c r="M275" i="1"/>
  <c r="M270" i="1"/>
  <c r="M263" i="1"/>
  <c r="M258" i="1"/>
  <c r="M208" i="1"/>
  <c r="M302" i="1"/>
  <c r="M274" i="1"/>
  <c r="M269" i="1"/>
  <c r="M262" i="1"/>
  <c r="M257" i="1"/>
  <c r="M207" i="1"/>
  <c r="M290" i="1"/>
  <c r="M289" i="1"/>
  <c r="M288" i="1"/>
  <c r="M295" i="1"/>
  <c r="M166" i="1"/>
  <c r="M165" i="1"/>
  <c r="M156" i="1"/>
  <c r="M157" i="1"/>
  <c r="M150" i="1"/>
  <c r="M143" i="1"/>
  <c r="M144" i="1"/>
  <c r="M136" i="1"/>
  <c r="M137" i="1"/>
  <c r="M128" i="1"/>
  <c r="M129" i="1"/>
  <c r="M111" i="1"/>
  <c r="M110" i="1"/>
  <c r="M109" i="1"/>
  <c r="M91" i="1"/>
  <c r="M92" i="1"/>
  <c r="M85" i="1"/>
  <c r="M76" i="1"/>
  <c r="M77" i="1"/>
  <c r="M69" i="1"/>
  <c r="M71" i="1"/>
  <c r="M59" i="1"/>
  <c r="M58" i="1"/>
  <c r="M61" i="1"/>
  <c r="M32" i="1"/>
  <c r="M141" i="1"/>
  <c r="M74" i="1"/>
  <c r="M154" i="1"/>
  <c r="M96" i="1"/>
  <c r="M133" i="1"/>
  <c r="M132" i="1"/>
  <c r="M148" i="1"/>
  <c r="M81" i="1"/>
  <c r="M161" i="1"/>
  <c r="M296" i="1"/>
  <c r="M89" i="1"/>
  <c r="M95" i="1"/>
  <c r="M140" i="1"/>
  <c r="M147" i="1"/>
  <c r="M73" i="1"/>
  <c r="M173" i="1"/>
  <c r="M80" i="1"/>
  <c r="M160" i="1"/>
  <c r="M291" i="1"/>
  <c r="M151" i="1"/>
  <c r="M158" i="1"/>
  <c r="M130" i="1"/>
  <c r="M138" i="1"/>
  <c r="M292" i="1"/>
  <c r="M93" i="1"/>
  <c r="M78" i="1"/>
  <c r="M86" i="1"/>
  <c r="M145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11" i="1"/>
  <c r="M30" i="1"/>
  <c r="M29" i="1"/>
  <c r="N286" i="1"/>
  <c r="N247" i="1"/>
  <c r="M251" i="1"/>
  <c r="N242" i="1"/>
  <c r="N241" i="1"/>
  <c r="N235" i="1"/>
  <c r="N234" i="1"/>
  <c r="M239" i="1"/>
  <c r="N228" i="1"/>
  <c r="N227" i="1"/>
  <c r="N222" i="1"/>
  <c r="N217" i="1"/>
  <c r="N216" i="1"/>
  <c r="N209" i="1"/>
  <c r="M214" i="1"/>
  <c r="N208" i="1"/>
  <c r="M213" i="1"/>
  <c r="N207" i="1"/>
  <c r="N206" i="1"/>
  <c r="M211" i="1"/>
  <c r="N201" i="1"/>
  <c r="N196" i="1"/>
  <c r="M200" i="1"/>
  <c r="N194" i="1"/>
  <c r="N187" i="1"/>
  <c r="M191" i="1"/>
  <c r="N171" i="1"/>
  <c r="N169" i="1"/>
  <c r="N167" i="1"/>
  <c r="M178" i="1"/>
  <c r="N163" i="1"/>
  <c r="M134" i="1"/>
  <c r="M116" i="1"/>
  <c r="N113" i="1"/>
  <c r="N112" i="1"/>
  <c r="M82" i="1"/>
  <c r="M79" i="1"/>
  <c r="M72" i="1"/>
  <c r="M70" i="1"/>
  <c r="M67" i="1"/>
  <c r="M65" i="1"/>
  <c r="M66" i="1"/>
  <c r="M63" i="1"/>
  <c r="M56" i="1"/>
  <c r="M31" i="1"/>
  <c r="M40" i="1"/>
  <c r="M246" i="1"/>
  <c r="M220" i="1"/>
  <c r="M221" i="1"/>
  <c r="M118" i="1"/>
  <c r="M119" i="1"/>
  <c r="M225" i="1"/>
  <c r="M226" i="1"/>
  <c r="M204" i="1"/>
  <c r="M205" i="1"/>
  <c r="M231" i="1"/>
  <c r="M232" i="1"/>
  <c r="M62" i="1"/>
  <c r="M64" i="1"/>
  <c r="M198" i="1"/>
  <c r="M199" i="1"/>
  <c r="M249" i="1"/>
  <c r="M250" i="1"/>
  <c r="M177" i="1"/>
  <c r="M238" i="1"/>
  <c r="M189" i="1"/>
  <c r="M190" i="1"/>
  <c r="M245" i="1"/>
  <c r="M174" i="1"/>
  <c r="M230" i="1"/>
  <c r="M203" i="1"/>
  <c r="M237" i="1"/>
  <c r="M114" i="1"/>
  <c r="M115" i="1"/>
  <c r="M223" i="1"/>
  <c r="M224" i="1"/>
  <c r="M243" i="1"/>
  <c r="M244" i="1"/>
  <c r="M219" i="1"/>
  <c r="M197" i="1"/>
  <c r="M218" i="1"/>
  <c r="M202" i="1"/>
  <c r="M248" i="1"/>
  <c r="M229" i="1"/>
  <c r="M236" i="1"/>
  <c r="M33" i="1"/>
  <c r="M34" i="1"/>
  <c r="M60" i="1"/>
  <c r="N277" i="1"/>
  <c r="N210" i="1"/>
  <c r="M215" i="1"/>
  <c r="M212" i="1"/>
  <c r="N251" i="1"/>
  <c r="N161" i="1"/>
  <c r="N141" i="1"/>
  <c r="N134" i="1"/>
  <c r="N107" i="1"/>
  <c r="N89" i="1"/>
  <c r="N74" i="1"/>
  <c r="N82" i="1"/>
  <c r="N239" i="1"/>
  <c r="N126" i="1"/>
  <c r="N232" i="1"/>
  <c r="N154" i="1"/>
  <c r="N67" i="1"/>
  <c r="N191" i="1"/>
  <c r="N313" i="1"/>
  <c r="N56" i="1"/>
  <c r="N315" i="1"/>
  <c r="N317" i="1"/>
</calcChain>
</file>

<file path=xl/sharedStrings.xml><?xml version="1.0" encoding="utf-8"?>
<sst xmlns="http://schemas.openxmlformats.org/spreadsheetml/2006/main" count="815" uniqueCount="208">
  <si>
    <t>Estimated Salary Increase</t>
  </si>
  <si>
    <t>Retirement</t>
  </si>
  <si>
    <t>FICA</t>
  </si>
  <si>
    <t>Subs (only pay Medicare 1.45%)</t>
  </si>
  <si>
    <t>Group Insurance</t>
  </si>
  <si>
    <t>Worker's Comp</t>
  </si>
  <si>
    <t>Unemployment Insurance</t>
  </si>
  <si>
    <t>0.1%</t>
  </si>
  <si>
    <t>Teacher Lead Funds/Supplies</t>
  </si>
  <si>
    <t xml:space="preserve">Cost Center : </t>
  </si>
  <si>
    <t>CC #</t>
  </si>
  <si>
    <t>FD</t>
  </si>
  <si>
    <t>LVL</t>
  </si>
  <si>
    <t>PROJ</t>
  </si>
  <si>
    <t>OBJ</t>
  </si>
  <si>
    <t>FUNC</t>
  </si>
  <si>
    <t>GRP</t>
  </si>
  <si>
    <t>Personnel</t>
  </si>
  <si>
    <t>Salaries 2020</t>
  </si>
  <si>
    <t>Estimated Expenses FY 2020</t>
  </si>
  <si>
    <t>Totals</t>
  </si>
  <si>
    <t>NAMES &amp; EMPLOYEE ID  (If Available) and  Notes</t>
  </si>
  <si>
    <t>Basic</t>
  </si>
  <si>
    <t>Salaries (Classroom Teachers)</t>
  </si>
  <si>
    <t>0000</t>
  </si>
  <si>
    <r>
      <t>Salaries</t>
    </r>
    <r>
      <rPr>
        <sz val="10"/>
        <color indexed="53"/>
        <rFont val="Geneva"/>
      </rPr>
      <t xml:space="preserve"> (Intervention Teacher)</t>
    </r>
  </si>
  <si>
    <r>
      <t xml:space="preserve">Salaries </t>
    </r>
    <r>
      <rPr>
        <sz val="10"/>
        <color indexed="53"/>
        <rFont val="Geneva"/>
      </rPr>
      <t>(Intervention Teacher)</t>
    </r>
  </si>
  <si>
    <r>
      <t>Salaries</t>
    </r>
    <r>
      <rPr>
        <sz val="10"/>
        <color indexed="14"/>
        <rFont val="Geneva"/>
      </rPr>
      <t xml:space="preserve"> (Drop Put Prevention)</t>
    </r>
  </si>
  <si>
    <r>
      <t xml:space="preserve">Salaries </t>
    </r>
    <r>
      <rPr>
        <sz val="10"/>
        <color indexed="14"/>
        <rFont val="Geneva"/>
      </rPr>
      <t>(Drop-Out Prevention)</t>
    </r>
  </si>
  <si>
    <t>Salaries Instructional Assistant</t>
  </si>
  <si>
    <r>
      <t xml:space="preserve">Salaries Instructional Assistant - </t>
    </r>
    <r>
      <rPr>
        <b/>
        <sz val="10"/>
        <rFont val="Geneva"/>
      </rPr>
      <t>Discipline IA</t>
    </r>
  </si>
  <si>
    <t>Salaries (Instructional Asst.- ILS &amp; ILST)</t>
  </si>
  <si>
    <t>Social Security</t>
  </si>
  <si>
    <t>Social Security for Substitutes</t>
  </si>
  <si>
    <t>522000</t>
  </si>
  <si>
    <t>Worker's Compensation</t>
  </si>
  <si>
    <r>
      <t>Professional Technical Services</t>
    </r>
    <r>
      <rPr>
        <b/>
        <sz val="10"/>
        <rFont val="Geneva"/>
      </rPr>
      <t xml:space="preserve"> (Instructional)</t>
    </r>
  </si>
  <si>
    <t>531000</t>
  </si>
  <si>
    <t>Field trips / Students Admission Tickets</t>
  </si>
  <si>
    <t>533000</t>
  </si>
  <si>
    <r>
      <t xml:space="preserve">Rentals </t>
    </r>
    <r>
      <rPr>
        <b/>
        <i/>
        <sz val="10"/>
        <rFont val="Geneva"/>
      </rPr>
      <t>(Software/Online Subscription, e-books)</t>
    </r>
  </si>
  <si>
    <t>536900</t>
  </si>
  <si>
    <r>
      <t xml:space="preserve">District Graphics </t>
    </r>
    <r>
      <rPr>
        <b/>
        <sz val="10"/>
        <rFont val="Geneva"/>
      </rPr>
      <t>(Printing)</t>
    </r>
  </si>
  <si>
    <t>539001</t>
  </si>
  <si>
    <t>Supplies</t>
  </si>
  <si>
    <r>
      <t xml:space="preserve">Supplies </t>
    </r>
    <r>
      <rPr>
        <b/>
        <sz val="10"/>
        <rFont val="Geneva"/>
      </rPr>
      <t>(Teacher Lead Funds - Charged to Title I)</t>
    </r>
  </si>
  <si>
    <t>0054</t>
  </si>
  <si>
    <r>
      <t xml:space="preserve">Supplies - Technology Related
</t>
    </r>
    <r>
      <rPr>
        <i/>
        <sz val="10"/>
        <color indexed="10"/>
        <rFont val="Geneva"/>
      </rPr>
      <t>(Printers ink, flash drives, computer/power cables, computer cases, headphones, printer ink cartridge)</t>
    </r>
  </si>
  <si>
    <t>Periodicals</t>
  </si>
  <si>
    <t>553000</t>
  </si>
  <si>
    <r>
      <t xml:space="preserve">Technology Related - </t>
    </r>
    <r>
      <rPr>
        <b/>
        <sz val="10"/>
        <color indexed="10"/>
        <rFont val="Geneva"/>
      </rPr>
      <t>Online Periodicals</t>
    </r>
  </si>
  <si>
    <t>553900</t>
  </si>
  <si>
    <r>
      <t xml:space="preserve">Other Materials and Supplies  -  </t>
    </r>
    <r>
      <rPr>
        <b/>
        <sz val="10"/>
        <color indexed="10"/>
        <rFont val="Geneva"/>
      </rPr>
      <t>ONLY</t>
    </r>
    <r>
      <rPr>
        <sz val="10"/>
        <rFont val="Geneva"/>
      </rPr>
      <t xml:space="preserve"> </t>
    </r>
    <r>
      <rPr>
        <b/>
        <i/>
        <sz val="10"/>
        <color indexed="10"/>
        <rFont val="Geneva"/>
      </rPr>
      <t xml:space="preserve">BOOKS </t>
    </r>
    <r>
      <rPr>
        <b/>
        <i/>
        <sz val="10"/>
        <rFont val="Geneva"/>
      </rPr>
      <t>(Including WORK Books)</t>
    </r>
  </si>
  <si>
    <t>Noncapitalized A/V Materials</t>
  </si>
  <si>
    <r>
      <t xml:space="preserve">Capitalized Furn., Fixtures &amp; Equipment - </t>
    </r>
    <r>
      <rPr>
        <b/>
        <sz val="10"/>
        <color indexed="10"/>
        <rFont val="Geneva"/>
      </rPr>
      <t>NO Furniture Allowed</t>
    </r>
  </si>
  <si>
    <r>
      <t xml:space="preserve">Noncapitalized Furn., Fixtures &amp; Equipment - </t>
    </r>
    <r>
      <rPr>
        <b/>
        <sz val="10"/>
        <color indexed="10"/>
        <rFont val="Geneva"/>
      </rPr>
      <t>NO Furniture Allowed</t>
    </r>
  </si>
  <si>
    <t>Capitalized Computer Hardware  (Printers over $250 and Computer Purchase)</t>
  </si>
  <si>
    <t>Noncapitalized Computer Hardware - (Less than $250)</t>
  </si>
  <si>
    <t>Computer Lease</t>
  </si>
  <si>
    <t>iPad Lease</t>
  </si>
  <si>
    <r>
      <rPr>
        <b/>
        <sz val="10"/>
        <rFont val="Geneva"/>
      </rPr>
      <t>Tech Related Capitalized Furniture, Fix and Equipment</t>
    </r>
    <r>
      <rPr>
        <sz val="10"/>
        <rFont val="Geneva"/>
      </rPr>
      <t xml:space="preserve">
</t>
    </r>
    <r>
      <rPr>
        <i/>
        <sz val="10"/>
        <color indexed="10"/>
        <rFont val="Geneva"/>
      </rPr>
      <t>Computer Carts more than $250, Projectors more than $250</t>
    </r>
  </si>
  <si>
    <r>
      <rPr>
        <b/>
        <sz val="10"/>
        <rFont val="Geneva"/>
      </rPr>
      <t>Tech Related Non-Cap Furniture, Fix and Equipment</t>
    </r>
    <r>
      <rPr>
        <sz val="10"/>
        <rFont val="Geneva"/>
      </rPr>
      <t xml:space="preserve">
</t>
    </r>
    <r>
      <rPr>
        <i/>
        <sz val="10"/>
        <color indexed="10"/>
        <rFont val="Geneva"/>
      </rPr>
      <t xml:space="preserve">Apple TV's, Computer Carts, Projectors less than $250, Power Speakers, </t>
    </r>
    <r>
      <rPr>
        <b/>
        <i/>
        <sz val="10"/>
        <color indexed="10"/>
        <rFont val="Geneva"/>
      </rPr>
      <t>calculators</t>
    </r>
  </si>
  <si>
    <t>4210</t>
  </si>
  <si>
    <t>564900</t>
  </si>
  <si>
    <t>5100</t>
  </si>
  <si>
    <t>Noncapitalized Computer Software</t>
  </si>
  <si>
    <t>Dues and Fees (Membership to a Professional Organization)</t>
  </si>
  <si>
    <t>Substitute Teachers (In Classroom)</t>
  </si>
  <si>
    <t>VE Teachers &amp; ESE Instructional Assistant</t>
  </si>
  <si>
    <t xml:space="preserve">    </t>
  </si>
  <si>
    <t>Salaries VE Teachers</t>
  </si>
  <si>
    <t>512000</t>
  </si>
  <si>
    <t>Salaries ESE Instructional Assistant</t>
  </si>
  <si>
    <t>515000</t>
  </si>
  <si>
    <t>Supplies (Teacher Lead Funds - Charged to Title I)</t>
  </si>
  <si>
    <t>551000</t>
  </si>
  <si>
    <t>575001</t>
  </si>
  <si>
    <t>Social Worker</t>
  </si>
  <si>
    <t>Salaries Social Worker</t>
  </si>
  <si>
    <t>513000</t>
  </si>
  <si>
    <t>School Counselor</t>
  </si>
  <si>
    <t>Salaries (School Counselor Only)</t>
  </si>
  <si>
    <t>Supplies (School Counselor Lead Funds - Charged to Title I)</t>
  </si>
  <si>
    <t>Psychologist</t>
  </si>
  <si>
    <t xml:space="preserve"> </t>
  </si>
  <si>
    <t>Salaries Psychologist</t>
  </si>
  <si>
    <t>Parent Involvement</t>
  </si>
  <si>
    <t>Salaries Parent Involvement</t>
  </si>
  <si>
    <t>516000</t>
  </si>
  <si>
    <t>Travel</t>
  </si>
  <si>
    <r>
      <t xml:space="preserve">Rentals </t>
    </r>
    <r>
      <rPr>
        <b/>
        <sz val="10"/>
        <rFont val="Geneva"/>
      </rPr>
      <t>(Physical Property)</t>
    </r>
  </si>
  <si>
    <t>536000</t>
  </si>
  <si>
    <r>
      <t xml:space="preserve">Rentals </t>
    </r>
    <r>
      <rPr>
        <b/>
        <sz val="10"/>
        <color indexed="10"/>
        <rFont val="Geneva"/>
      </rPr>
      <t>(Software/Online Subscription-Pro Dad)</t>
    </r>
  </si>
  <si>
    <t>Communications</t>
  </si>
  <si>
    <t>537000</t>
  </si>
  <si>
    <r>
      <rPr>
        <sz val="10"/>
        <rFont val="Geneva"/>
      </rPr>
      <t>Technology Related</t>
    </r>
    <r>
      <rPr>
        <b/>
        <sz val="10"/>
        <rFont val="Geneva"/>
      </rPr>
      <t xml:space="preserve"> - Online Periodicals</t>
    </r>
  </si>
  <si>
    <t>559000</t>
  </si>
  <si>
    <t>573000</t>
  </si>
  <si>
    <t>Curriculum Development</t>
  </si>
  <si>
    <t xml:space="preserve">Salaries </t>
  </si>
  <si>
    <t>Salaries</t>
  </si>
  <si>
    <r>
      <t xml:space="preserve">Salaries Teachers - </t>
    </r>
    <r>
      <rPr>
        <b/>
        <sz val="10"/>
        <rFont val="Geneva"/>
      </rPr>
      <t>Stipend for Curriculum Contract</t>
    </r>
    <r>
      <rPr>
        <sz val="10"/>
        <rFont val="Geneva"/>
      </rPr>
      <t xml:space="preserve"> / </t>
    </r>
    <r>
      <rPr>
        <b/>
        <sz val="10"/>
        <color indexed="10"/>
        <rFont val="Geneva"/>
      </rPr>
      <t>Hourly Rate</t>
    </r>
  </si>
  <si>
    <r>
      <t xml:space="preserve">Salaries Other Instructional Personal - </t>
    </r>
    <r>
      <rPr>
        <b/>
        <sz val="10"/>
        <rFont val="Geneva"/>
      </rPr>
      <t xml:space="preserve">Stipends for Curriculum Contract / </t>
    </r>
    <r>
      <rPr>
        <b/>
        <sz val="10"/>
        <color indexed="10"/>
        <rFont val="Geneva"/>
      </rPr>
      <t>Hrly Rate</t>
    </r>
  </si>
  <si>
    <t>Sociat Security (Substitutes)</t>
  </si>
  <si>
    <t>Professional Technical Services (Instructional)</t>
  </si>
  <si>
    <r>
      <t xml:space="preserve">Rentals </t>
    </r>
    <r>
      <rPr>
        <b/>
        <sz val="10"/>
        <rFont val="Geneva"/>
      </rPr>
      <t>(Software Subscription-Teachers)</t>
    </r>
  </si>
  <si>
    <t>Communications (Postage)</t>
  </si>
  <si>
    <r>
      <rPr>
        <b/>
        <sz val="10"/>
        <rFont val="Geneva"/>
      </rPr>
      <t xml:space="preserve">Substitute Teacher </t>
    </r>
    <r>
      <rPr>
        <b/>
        <sz val="10"/>
        <color indexed="10"/>
        <rFont val="Geneva"/>
      </rPr>
      <t>for Curriculum Planning</t>
    </r>
  </si>
  <si>
    <t>Behavior Specialist</t>
  </si>
  <si>
    <t>Salaries Behavior Specialist</t>
  </si>
  <si>
    <t>Supplies (Behavior Specialist Lead Funds - Charged to Title I)</t>
  </si>
  <si>
    <t>Instructional Trainer Coach</t>
  </si>
  <si>
    <t>Salaries Instructional Trainer Coach</t>
  </si>
  <si>
    <t>Resource Managament Associate</t>
  </si>
  <si>
    <r>
      <t xml:space="preserve">Salaries RESOURCE MANAGEMENT ASSOCIATE </t>
    </r>
    <r>
      <rPr>
        <b/>
        <sz val="10"/>
        <rFont val="Geneva"/>
      </rPr>
      <t xml:space="preserve">(Please divide salary in this section) </t>
    </r>
  </si>
  <si>
    <r>
      <t xml:space="preserve">Salaries RESOURCE MANAGEMENT ASSOCIATE </t>
    </r>
    <r>
      <rPr>
        <b/>
        <sz val="10"/>
        <rFont val="Geneva"/>
      </rPr>
      <t>(Please divide salary in this section)</t>
    </r>
  </si>
  <si>
    <t>Learning Design Coach</t>
  </si>
  <si>
    <t>Salaries Learning Design Coach</t>
  </si>
  <si>
    <t>Tech Services Technician</t>
  </si>
  <si>
    <t>Other Purchased Services (Tech Services Technician)</t>
  </si>
  <si>
    <t>Professional Development</t>
  </si>
  <si>
    <t>Salaries (PD Teachers)</t>
  </si>
  <si>
    <t>0051</t>
  </si>
  <si>
    <r>
      <t xml:space="preserve">Salaries (PD Coaches and </t>
    </r>
    <r>
      <rPr>
        <b/>
        <i/>
        <sz val="10"/>
        <color indexed="10"/>
        <rFont val="Geneva"/>
      </rPr>
      <t>Trainers</t>
    </r>
    <r>
      <rPr>
        <sz val="10"/>
        <rFont val="Geneva"/>
      </rPr>
      <t>)</t>
    </r>
  </si>
  <si>
    <r>
      <t xml:space="preserve">Teacher </t>
    </r>
    <r>
      <rPr>
        <sz val="10"/>
        <color indexed="10"/>
        <rFont val="Geneva"/>
      </rPr>
      <t xml:space="preserve">Stipends </t>
    </r>
    <r>
      <rPr>
        <sz val="10"/>
        <color indexed="60"/>
        <rFont val="Geneva"/>
      </rPr>
      <t xml:space="preserve">- </t>
    </r>
    <r>
      <rPr>
        <b/>
        <sz val="10"/>
        <color indexed="60"/>
        <rFont val="Geneva"/>
      </rPr>
      <t>Hourly Rate</t>
    </r>
  </si>
  <si>
    <t>512003</t>
  </si>
  <si>
    <r>
      <t xml:space="preserve">Teacher </t>
    </r>
    <r>
      <rPr>
        <sz val="10"/>
        <color indexed="10"/>
        <rFont val="Geneva"/>
      </rPr>
      <t>Stipends</t>
    </r>
  </si>
  <si>
    <r>
      <t xml:space="preserve">Other Instructional Personnel </t>
    </r>
    <r>
      <rPr>
        <sz val="10"/>
        <color indexed="10"/>
        <rFont val="Geneva"/>
      </rPr>
      <t xml:space="preserve">Stipends  </t>
    </r>
    <r>
      <rPr>
        <b/>
        <sz val="10"/>
        <color indexed="60"/>
        <rFont val="Geneva"/>
      </rPr>
      <t>- Hourly Rate</t>
    </r>
  </si>
  <si>
    <t>513003</t>
  </si>
  <si>
    <r>
      <t xml:space="preserve">Other Instructional Personnel </t>
    </r>
    <r>
      <rPr>
        <sz val="10"/>
        <color indexed="10"/>
        <rFont val="Geneva"/>
      </rPr>
      <t>Stipends</t>
    </r>
  </si>
  <si>
    <r>
      <t xml:space="preserve">Other Support Personnel - </t>
    </r>
    <r>
      <rPr>
        <sz val="10"/>
        <color indexed="10"/>
        <rFont val="Geneva"/>
      </rPr>
      <t>Stipends</t>
    </r>
    <r>
      <rPr>
        <sz val="10"/>
        <rFont val="Geneva"/>
      </rPr>
      <t xml:space="preserve">  </t>
    </r>
    <r>
      <rPr>
        <b/>
        <sz val="10"/>
        <color indexed="60"/>
        <rFont val="Geneva"/>
      </rPr>
      <t>- Hourly Rate</t>
    </r>
  </si>
  <si>
    <t>516003</t>
  </si>
  <si>
    <r>
      <t xml:space="preserve">Other Support Personnel - </t>
    </r>
    <r>
      <rPr>
        <sz val="10"/>
        <color indexed="10"/>
        <rFont val="Geneva"/>
      </rPr>
      <t>Stipends</t>
    </r>
  </si>
  <si>
    <r>
      <t xml:space="preserve">Travel - </t>
    </r>
    <r>
      <rPr>
        <b/>
        <sz val="10"/>
        <color indexed="10"/>
        <rFont val="Geneva"/>
      </rPr>
      <t>IN STATE ONLY</t>
    </r>
  </si>
  <si>
    <t>Class "C" Travel - Meal Allowance</t>
  </si>
  <si>
    <r>
      <t xml:space="preserve">Substitute Teachers </t>
    </r>
    <r>
      <rPr>
        <b/>
        <sz val="10"/>
        <color indexed="10"/>
        <rFont val="Geneva"/>
      </rPr>
      <t>(In Classroom when Teachers are in Training)</t>
    </r>
  </si>
  <si>
    <r>
      <rPr>
        <sz val="10"/>
        <rFont val="Geneva"/>
      </rPr>
      <t>Paraprofessional</t>
    </r>
    <r>
      <rPr>
        <b/>
        <sz val="10"/>
        <rFont val="Geneva"/>
      </rPr>
      <t xml:space="preserve"> PD - Trainings </t>
    </r>
    <r>
      <rPr>
        <b/>
        <sz val="10"/>
        <color indexed="10"/>
        <rFont val="Geneva"/>
      </rPr>
      <t>Hrly Rate</t>
    </r>
  </si>
  <si>
    <t>515003</t>
  </si>
  <si>
    <r>
      <rPr>
        <sz val="10"/>
        <rFont val="Geneva"/>
      </rPr>
      <t xml:space="preserve">Paraprofessional </t>
    </r>
    <r>
      <rPr>
        <b/>
        <sz val="10"/>
        <rFont val="Geneva"/>
      </rPr>
      <t xml:space="preserve">PD - Trainings </t>
    </r>
    <r>
      <rPr>
        <b/>
        <sz val="10"/>
        <color indexed="10"/>
        <rFont val="Geneva"/>
      </rPr>
      <t>Stipends</t>
    </r>
  </si>
  <si>
    <t>529004</t>
  </si>
  <si>
    <t>529005</t>
  </si>
  <si>
    <t>Transportation</t>
  </si>
  <si>
    <t>Outside</t>
  </si>
  <si>
    <t xml:space="preserve">In-House </t>
  </si>
  <si>
    <t>539003</t>
  </si>
  <si>
    <t>Extra Duty Hours</t>
  </si>
  <si>
    <t>Salaries School Counselor</t>
  </si>
  <si>
    <t>521000</t>
  </si>
  <si>
    <r>
      <t xml:space="preserve">Salaries - RESOURCE MANAGEMENT ASSOCIATE </t>
    </r>
    <r>
      <rPr>
        <b/>
        <sz val="10"/>
        <color indexed="10"/>
        <rFont val="Geneva"/>
      </rPr>
      <t xml:space="preserve"> Write amount in Column M</t>
    </r>
  </si>
  <si>
    <t>6200</t>
  </si>
  <si>
    <r>
      <t xml:space="preserve">Salaries (SPLIT - 1/2 MEDIA, 1/2 TECH)  </t>
    </r>
    <r>
      <rPr>
        <b/>
        <sz val="10"/>
        <color indexed="10"/>
        <rFont val="Geneva"/>
      </rPr>
      <t>Write amount in row 199, Column M</t>
    </r>
  </si>
  <si>
    <t>6500</t>
  </si>
  <si>
    <t xml:space="preserve">Salaries   </t>
  </si>
  <si>
    <t>6300</t>
  </si>
  <si>
    <t>Salaries ITC</t>
  </si>
  <si>
    <t>Salaries LDC</t>
  </si>
  <si>
    <t>Salaries - Other Technology Support</t>
  </si>
  <si>
    <t>Extended School Year</t>
  </si>
  <si>
    <t>Salaries (Classroom Teachers) ESY</t>
  </si>
  <si>
    <t>0050</t>
  </si>
  <si>
    <t>Salaries (Instructional Asst.) ESY</t>
  </si>
  <si>
    <t>Before/After School</t>
  </si>
  <si>
    <t>Salaries    (Classroom Teachers) ESD</t>
  </si>
  <si>
    <t>0052</t>
  </si>
  <si>
    <t>Salaries    (Instructional Asst.) ESD</t>
  </si>
  <si>
    <t>Salaries ----------- Parent Involvement Assistant ESD</t>
  </si>
  <si>
    <t>Retirement ------- Parent Involvement</t>
  </si>
  <si>
    <t>Social Security - Parent Involvement</t>
  </si>
  <si>
    <t>Stipends / In-services (Participants)</t>
  </si>
  <si>
    <r>
      <t>Teacher Stipends -</t>
    </r>
    <r>
      <rPr>
        <b/>
        <sz val="10"/>
        <color indexed="14"/>
        <rFont val="Geneva"/>
      </rPr>
      <t xml:space="preserve"> Parent Involvement Meetings</t>
    </r>
  </si>
  <si>
    <t>6150</t>
  </si>
  <si>
    <r>
      <t>Other Instructional Personnel Stipends-</t>
    </r>
    <r>
      <rPr>
        <b/>
        <sz val="10"/>
        <color indexed="14"/>
        <rFont val="Geneva"/>
      </rPr>
      <t>Parent Involvement Meetings</t>
    </r>
  </si>
  <si>
    <r>
      <t>Instructional Assistants/Paraprofessional - Stipends -</t>
    </r>
    <r>
      <rPr>
        <b/>
        <sz val="10"/>
        <color indexed="14"/>
        <rFont val="Geneva"/>
      </rPr>
      <t xml:space="preserve"> Parent Involvement Meetings</t>
    </r>
  </si>
  <si>
    <r>
      <rPr>
        <sz val="10"/>
        <color indexed="14"/>
        <rFont val="Geneva"/>
      </rPr>
      <t>Other Support Personnel - Stipends</t>
    </r>
    <r>
      <rPr>
        <b/>
        <sz val="10"/>
        <color indexed="14"/>
        <rFont val="Geneva"/>
      </rPr>
      <t xml:space="preserve"> - Parent Involvement Meetings</t>
    </r>
  </si>
  <si>
    <t>Other Support Personnel (Media)</t>
  </si>
  <si>
    <r>
      <t xml:space="preserve">Classroom Teachers - Stipends - </t>
    </r>
    <r>
      <rPr>
        <b/>
        <sz val="10"/>
        <color indexed="49"/>
        <rFont val="Geneva"/>
      </rPr>
      <t>Curriculum Development</t>
    </r>
  </si>
  <si>
    <r>
      <t>Other Instructional Personnel Stipends-</t>
    </r>
    <r>
      <rPr>
        <b/>
        <sz val="10"/>
        <color indexed="49"/>
        <rFont val="Geneva"/>
      </rPr>
      <t>Curriculum Development</t>
    </r>
  </si>
  <si>
    <r>
      <t xml:space="preserve">Other Support Personnel - Stipends - </t>
    </r>
    <r>
      <rPr>
        <b/>
        <sz val="10"/>
        <color indexed="49"/>
        <rFont val="Geneva"/>
      </rPr>
      <t>Curriculum Development</t>
    </r>
  </si>
  <si>
    <t xml:space="preserve">Social Security </t>
  </si>
  <si>
    <t xml:space="preserve">Instructional Assistants/Paraprofessional </t>
  </si>
  <si>
    <t>7730</t>
  </si>
  <si>
    <t>CAMBRIDGE</t>
  </si>
  <si>
    <t>Supplies - Cambridge</t>
  </si>
  <si>
    <t>3113</t>
  </si>
  <si>
    <r>
      <t xml:space="preserve">Other Materials and Supplies - </t>
    </r>
    <r>
      <rPr>
        <b/>
        <sz val="10"/>
        <color indexed="10"/>
        <rFont val="Geneva"/>
      </rPr>
      <t xml:space="preserve">BOOKS ONLY  (Including WORK Books) </t>
    </r>
    <r>
      <rPr>
        <b/>
        <sz val="10"/>
        <rFont val="Geneva"/>
      </rPr>
      <t>for</t>
    </r>
    <r>
      <rPr>
        <b/>
        <sz val="10"/>
        <color indexed="10"/>
        <rFont val="Geneva"/>
      </rPr>
      <t xml:space="preserve"> </t>
    </r>
    <r>
      <rPr>
        <sz val="10"/>
        <rFont val="Geneva"/>
      </rPr>
      <t xml:space="preserve">Cambridge  </t>
    </r>
  </si>
  <si>
    <t>Communications (Postage Cambridge)</t>
  </si>
  <si>
    <t>Printing</t>
  </si>
  <si>
    <r>
      <t xml:space="preserve">Other Materials and Supplies - </t>
    </r>
    <r>
      <rPr>
        <b/>
        <sz val="10"/>
        <color indexed="10"/>
        <rFont val="Geneva"/>
      </rPr>
      <t xml:space="preserve">BOOKS ONLY  (Including WORK Books) </t>
    </r>
    <r>
      <rPr>
        <b/>
        <sz val="10"/>
        <rFont val="Geneva"/>
      </rPr>
      <t xml:space="preserve">for </t>
    </r>
    <r>
      <rPr>
        <sz val="10"/>
        <rFont val="Geneva"/>
      </rPr>
      <t>Cambridge</t>
    </r>
  </si>
  <si>
    <t>Travel for Professional Development - Cambridge</t>
  </si>
  <si>
    <t>Dues and Fees (Membership to a Professional Organization)  PD</t>
  </si>
  <si>
    <t xml:space="preserve">AVID / IDE </t>
  </si>
  <si>
    <t>3114</t>
  </si>
  <si>
    <t>Rentals (Software Subscription)</t>
  </si>
  <si>
    <t xml:space="preserve">Supplies </t>
  </si>
  <si>
    <r>
      <t xml:space="preserve">Other Materials and Supplies </t>
    </r>
    <r>
      <rPr>
        <b/>
        <sz val="10"/>
        <rFont val="Geneva"/>
      </rPr>
      <t>-</t>
    </r>
    <r>
      <rPr>
        <b/>
        <sz val="10"/>
        <color indexed="10"/>
        <rFont val="Geneva"/>
      </rPr>
      <t xml:space="preserve"> BOOKS ONLY  (Including WORK Books)</t>
    </r>
  </si>
  <si>
    <r>
      <t xml:space="preserve">Salaries       </t>
    </r>
    <r>
      <rPr>
        <b/>
        <sz val="10"/>
        <color indexed="36"/>
        <rFont val="Geneva"/>
      </rPr>
      <t>(AVID Coordinator Supplement)</t>
    </r>
  </si>
  <si>
    <t>←  How many</t>
  </si>
  <si>
    <t>523000</t>
  </si>
  <si>
    <r>
      <t xml:space="preserve">Other Materials and Supplies - </t>
    </r>
    <r>
      <rPr>
        <b/>
        <sz val="10"/>
        <color indexed="10"/>
        <rFont val="Geneva"/>
      </rPr>
      <t>ONLY BOOKS  (Including WORK Books)</t>
    </r>
  </si>
  <si>
    <r>
      <t>Professional Technical Services</t>
    </r>
    <r>
      <rPr>
        <b/>
        <sz val="10"/>
        <color indexed="62"/>
        <rFont val="Geneva"/>
      </rPr>
      <t xml:space="preserve"> (Instructional)</t>
    </r>
  </si>
  <si>
    <t xml:space="preserve">Travel for Professional Development </t>
  </si>
  <si>
    <t>Rentals Software/Online Subscription (IDE)</t>
  </si>
  <si>
    <t>Total Budgeted</t>
  </si>
  <si>
    <t>SCHOOL NAME</t>
  </si>
  <si>
    <t>Total Allocation</t>
  </si>
  <si>
    <t>Difference</t>
  </si>
  <si>
    <t>Title I - 2020-2021 Budget</t>
  </si>
  <si>
    <t xml:space="preserve">Please keep in mind that for any personnel in a Drop Program, their Estimated Retirement rate is 16.98% and NOT 10%.  If you know of any of your Title I Employees in this Program, please let me know under the "Notes Column".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</si>
</sst>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eneva"/>
    </font>
    <font>
      <sz val="10"/>
      <name val="Calibri"/>
      <family val="2"/>
      <scheme val="minor"/>
    </font>
    <font>
      <sz val="9"/>
      <name val="Geneva"/>
    </font>
    <font>
      <b/>
      <sz val="11"/>
      <name val="Geneva"/>
    </font>
    <font>
      <sz val="10"/>
      <name val="Geneva"/>
    </font>
    <font>
      <b/>
      <sz val="9"/>
      <name val="Geneva"/>
    </font>
    <font>
      <sz val="14"/>
      <name val="Geneva"/>
    </font>
    <font>
      <b/>
      <sz val="12"/>
      <name val="Geneva"/>
    </font>
    <font>
      <b/>
      <sz val="10"/>
      <name val="Geneva"/>
    </font>
    <font>
      <b/>
      <sz val="14"/>
      <name val="Calibri"/>
      <family val="2"/>
      <scheme val="minor"/>
    </font>
    <font>
      <sz val="10"/>
      <color indexed="53"/>
      <name val="Geneva"/>
    </font>
    <font>
      <sz val="10"/>
      <color indexed="14"/>
      <name val="Geneva"/>
    </font>
    <font>
      <b/>
      <i/>
      <sz val="10"/>
      <name val="Geneva"/>
    </font>
    <font>
      <i/>
      <sz val="10"/>
      <color indexed="10"/>
      <name val="Geneva"/>
    </font>
    <font>
      <b/>
      <sz val="10"/>
      <color indexed="10"/>
      <name val="Geneva"/>
    </font>
    <font>
      <b/>
      <i/>
      <sz val="10"/>
      <color indexed="10"/>
      <name val="Geneva"/>
    </font>
    <font>
      <b/>
      <sz val="10"/>
      <color rgb="FFFF0000"/>
      <name val="Geneva"/>
    </font>
    <font>
      <b/>
      <sz val="9"/>
      <color indexed="10"/>
      <name val="Geneva"/>
    </font>
    <font>
      <b/>
      <sz val="8"/>
      <color indexed="10"/>
      <name val="Geneva"/>
    </font>
    <font>
      <b/>
      <sz val="7"/>
      <color indexed="10"/>
      <name val="Geneva"/>
    </font>
    <font>
      <sz val="10"/>
      <color indexed="10"/>
      <name val="Geneva"/>
    </font>
    <font>
      <sz val="10"/>
      <color indexed="60"/>
      <name val="Geneva"/>
    </font>
    <font>
      <b/>
      <sz val="10"/>
      <color indexed="60"/>
      <name val="Geneva"/>
    </font>
    <font>
      <sz val="10"/>
      <color rgb="FF00B0F0"/>
      <name val="Geneva"/>
    </font>
    <font>
      <sz val="10"/>
      <color indexed="13"/>
      <name val="Geneva"/>
    </font>
    <font>
      <sz val="10"/>
      <color theme="9" tint="-0.249977111117893"/>
      <name val="Geneva"/>
    </font>
    <font>
      <sz val="10"/>
      <color theme="8" tint="-0.249977111117893"/>
      <name val="Geneva"/>
    </font>
    <font>
      <sz val="10"/>
      <color rgb="FF00B050"/>
      <name val="Geneva"/>
    </font>
    <font>
      <sz val="10"/>
      <color rgb="FF7030A0"/>
      <name val="Geneva"/>
    </font>
    <font>
      <sz val="10"/>
      <color theme="5" tint="-0.249977111117893"/>
      <name val="Geneva"/>
    </font>
    <font>
      <sz val="10"/>
      <color rgb="FF9900CC"/>
      <name val="Geneva"/>
    </font>
    <font>
      <b/>
      <sz val="10"/>
      <color indexed="14"/>
      <name val="Geneva"/>
    </font>
    <font>
      <b/>
      <sz val="10"/>
      <color rgb="FF9900CC"/>
      <name val="Geneva"/>
    </font>
    <font>
      <sz val="10"/>
      <color theme="9" tint="-0.499984740745262"/>
      <name val="Geneva"/>
    </font>
    <font>
      <b/>
      <sz val="10"/>
      <color indexed="49"/>
      <name val="Geneva"/>
    </font>
    <font>
      <sz val="10"/>
      <color rgb="FFFF00FF"/>
      <name val="Geneva"/>
    </font>
    <font>
      <b/>
      <sz val="10"/>
      <color indexed="36"/>
      <name val="Geneva"/>
    </font>
    <font>
      <b/>
      <sz val="12"/>
      <name val="Calibri"/>
      <family val="2"/>
    </font>
    <font>
      <b/>
      <sz val="10"/>
      <color indexed="62"/>
      <name val="Geneva"/>
    </font>
    <font>
      <sz val="11"/>
      <name val="Geneva"/>
    </font>
    <font>
      <sz val="12"/>
      <name val="Geneva"/>
    </font>
    <font>
      <b/>
      <sz val="10"/>
      <color theme="1"/>
      <name val="Geneva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253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right"/>
    </xf>
    <xf numFmtId="9" fontId="1" fillId="0" borderId="1" xfId="1" applyFont="1" applyBorder="1" applyAlignment="1" applyProtection="1">
      <alignment horizontal="right"/>
    </xf>
    <xf numFmtId="164" fontId="0" fillId="0" borderId="1" xfId="0" applyNumberFormat="1" applyBorder="1" applyAlignment="1">
      <alignment horizontal="right"/>
    </xf>
    <xf numFmtId="0" fontId="3" fillId="0" borderId="1" xfId="0" applyFont="1" applyBorder="1"/>
    <xf numFmtId="10" fontId="1" fillId="0" borderId="1" xfId="1" applyNumberFormat="1" applyFont="1" applyBorder="1" applyAlignment="1" applyProtection="1">
      <alignment horizontal="right"/>
    </xf>
    <xf numFmtId="0" fontId="3" fillId="0" borderId="4" xfId="0" applyFont="1" applyBorder="1"/>
    <xf numFmtId="0" fontId="3" fillId="0" borderId="5" xfId="0" applyFont="1" applyBorder="1"/>
    <xf numFmtId="3" fontId="1" fillId="0" borderId="1" xfId="1" applyNumberFormat="1" applyFont="1" applyBorder="1" applyAlignment="1" applyProtection="1">
      <alignment horizontal="right"/>
    </xf>
    <xf numFmtId="49" fontId="1" fillId="0" borderId="4" xfId="1" applyNumberFormat="1" applyFont="1" applyBorder="1" applyAlignment="1" applyProtection="1">
      <alignment horizontal="right" vertical="center"/>
    </xf>
    <xf numFmtId="164" fontId="0" fillId="0" borderId="4" xfId="0" applyNumberFormat="1" applyBorder="1" applyAlignment="1">
      <alignment horizontal="right"/>
    </xf>
    <xf numFmtId="1" fontId="1" fillId="0" borderId="8" xfId="1" applyNumberFormat="1" applyFont="1" applyBorder="1" applyAlignment="1" applyProtection="1">
      <alignment horizontal="right" vertical="center"/>
    </xf>
    <xf numFmtId="164" fontId="0" fillId="0" borderId="8" xfId="0" applyNumberFormat="1" applyBorder="1" applyAlignment="1">
      <alignment horizontal="right"/>
    </xf>
    <xf numFmtId="0" fontId="5" fillId="0" borderId="9" xfId="2" applyFont="1" applyBorder="1" applyAlignment="1" applyProtection="1">
      <alignment horizontal="left" wrapText="1"/>
      <protection locked="0"/>
    </xf>
    <xf numFmtId="0" fontId="6" fillId="0" borderId="0" xfId="2" applyFont="1" applyAlignment="1">
      <alignment wrapText="1"/>
    </xf>
    <xf numFmtId="0" fontId="4" fillId="0" borderId="0" xfId="2"/>
    <xf numFmtId="0" fontId="7" fillId="0" borderId="0" xfId="2" applyFont="1"/>
    <xf numFmtId="0" fontId="6" fillId="0" borderId="0" xfId="2" applyFont="1"/>
    <xf numFmtId="49" fontId="8" fillId="0" borderId="10" xfId="2" applyNumberFormat="1" applyFont="1" applyBorder="1" applyAlignment="1">
      <alignment horizontal="center"/>
    </xf>
    <xf numFmtId="164" fontId="6" fillId="0" borderId="0" xfId="2" applyNumberFormat="1" applyFont="1" applyAlignment="1">
      <alignment horizontal="right"/>
    </xf>
    <xf numFmtId="164" fontId="4" fillId="0" borderId="0" xfId="2" applyNumberFormat="1" applyAlignment="1">
      <alignment horizontal="right"/>
    </xf>
    <xf numFmtId="0" fontId="3" fillId="0" borderId="1" xfId="0" applyFont="1" applyBorder="1" applyProtection="1">
      <protection locked="0"/>
    </xf>
    <xf numFmtId="0" fontId="9" fillId="0" borderId="0" xfId="2" applyFont="1" applyAlignment="1">
      <alignment horizontal="left"/>
    </xf>
    <xf numFmtId="0" fontId="6" fillId="0" borderId="11" xfId="2" applyFont="1" applyBorder="1"/>
    <xf numFmtId="0" fontId="7" fillId="0" borderId="6" xfId="2" applyFont="1" applyBorder="1" applyAlignment="1">
      <alignment horizontal="center"/>
    </xf>
    <xf numFmtId="0" fontId="7" fillId="0" borderId="12" xfId="2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0" fontId="10" fillId="0" borderId="13" xfId="2" applyFont="1" applyBorder="1" applyAlignment="1">
      <alignment horizontal="center"/>
    </xf>
    <xf numFmtId="16" fontId="10" fillId="0" borderId="7" xfId="2" applyNumberFormat="1" applyFont="1" applyBorder="1" applyAlignment="1">
      <alignment horizontal="center"/>
    </xf>
    <xf numFmtId="164" fontId="7" fillId="0" borderId="8" xfId="2" applyNumberFormat="1" applyFont="1" applyBorder="1" applyAlignment="1">
      <alignment horizontal="center" vertical="center" wrapText="1"/>
    </xf>
    <xf numFmtId="164" fontId="9" fillId="0" borderId="12" xfId="2" applyNumberFormat="1" applyFont="1" applyBorder="1" applyAlignment="1">
      <alignment horizontal="center"/>
    </xf>
    <xf numFmtId="0" fontId="11" fillId="0" borderId="8" xfId="0" applyFont="1" applyBorder="1" applyAlignment="1">
      <alignment horizontal="center" wrapText="1"/>
    </xf>
    <xf numFmtId="0" fontId="9" fillId="0" borderId="12" xfId="2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164" fontId="10" fillId="0" borderId="8" xfId="2" applyNumberFormat="1" applyFont="1" applyBorder="1" applyAlignment="1">
      <alignment horizontal="right"/>
    </xf>
    <xf numFmtId="164" fontId="9" fillId="0" borderId="12" xfId="2" applyNumberFormat="1" applyFont="1" applyBorder="1" applyAlignment="1">
      <alignment horizontal="right"/>
    </xf>
    <xf numFmtId="0" fontId="3" fillId="0" borderId="14" xfId="0" applyFont="1" applyBorder="1" applyProtection="1">
      <protection locked="0"/>
    </xf>
    <xf numFmtId="0" fontId="6" fillId="0" borderId="15" xfId="2" applyFont="1" applyBorder="1"/>
    <xf numFmtId="0" fontId="4" fillId="0" borderId="5" xfId="2" applyBorder="1" applyAlignment="1">
      <alignment horizontal="center"/>
    </xf>
    <xf numFmtId="49" fontId="4" fillId="0" borderId="0" xfId="2" applyNumberFormat="1" applyAlignment="1" applyProtection="1">
      <alignment horizontal="center"/>
      <protection locked="0"/>
    </xf>
    <xf numFmtId="0" fontId="4" fillId="0" borderId="0" xfId="2" applyAlignment="1">
      <alignment horizontal="center"/>
    </xf>
    <xf numFmtId="0" fontId="4" fillId="0" borderId="0" xfId="2" quotePrefix="1" applyAlignment="1">
      <alignment horizontal="center"/>
    </xf>
    <xf numFmtId="0" fontId="4" fillId="0" borderId="15" xfId="2" quotePrefix="1" applyBorder="1" applyAlignment="1">
      <alignment horizontal="center"/>
    </xf>
    <xf numFmtId="0" fontId="6" fillId="0" borderId="1" xfId="2" applyFont="1" applyBorder="1" applyAlignment="1" applyProtection="1">
      <alignment horizontal="center"/>
      <protection locked="0"/>
    </xf>
    <xf numFmtId="166" fontId="6" fillId="0" borderId="1" xfId="3" applyFont="1" applyBorder="1" applyAlignment="1" applyProtection="1">
      <alignment horizontal="center"/>
      <protection locked="0"/>
    </xf>
    <xf numFmtId="164" fontId="6" fillId="0" borderId="1" xfId="3" applyNumberFormat="1" applyFont="1" applyBorder="1" applyAlignment="1">
      <alignment horizontal="right"/>
    </xf>
    <xf numFmtId="164" fontId="4" fillId="0" borderId="0" xfId="3" applyNumberFormat="1" applyAlignment="1">
      <alignment horizontal="right"/>
    </xf>
    <xf numFmtId="0" fontId="3" fillId="0" borderId="11" xfId="0" applyFont="1" applyBorder="1" applyProtection="1">
      <protection locked="0"/>
    </xf>
    <xf numFmtId="49" fontId="4" fillId="0" borderId="15" xfId="2" applyNumberFormat="1" applyBorder="1" applyAlignment="1">
      <alignment horizontal="center"/>
    </xf>
    <xf numFmtId="49" fontId="6" fillId="0" borderId="15" xfId="4" applyNumberFormat="1" applyFont="1" applyBorder="1"/>
    <xf numFmtId="0" fontId="6" fillId="2" borderId="5" xfId="2" applyFont="1" applyFill="1" applyBorder="1"/>
    <xf numFmtId="165" fontId="6" fillId="2" borderId="0" xfId="4" applyFont="1" applyFill="1"/>
    <xf numFmtId="164" fontId="4" fillId="0" borderId="0" xfId="4" applyNumberFormat="1" applyAlignment="1">
      <alignment horizontal="right"/>
    </xf>
    <xf numFmtId="49" fontId="4" fillId="0" borderId="0" xfId="2" applyNumberFormat="1" applyAlignment="1">
      <alignment horizontal="center"/>
    </xf>
    <xf numFmtId="49" fontId="4" fillId="0" borderId="15" xfId="2" quotePrefix="1" applyNumberFormat="1" applyBorder="1" applyAlignment="1">
      <alignment horizontal="center"/>
    </xf>
    <xf numFmtId="164" fontId="6" fillId="0" borderId="1" xfId="3" applyNumberFormat="1" applyFont="1" applyBorder="1" applyAlignment="1" applyProtection="1">
      <alignment horizontal="right"/>
      <protection locked="0"/>
    </xf>
    <xf numFmtId="0" fontId="10" fillId="0" borderId="15" xfId="2" applyFont="1" applyBorder="1"/>
    <xf numFmtId="0" fontId="6" fillId="0" borderId="1" xfId="2" applyFont="1" applyBorder="1" applyProtection="1">
      <protection locked="0"/>
    </xf>
    <xf numFmtId="0" fontId="10" fillId="0" borderId="15" xfId="2" applyFont="1" applyBorder="1" applyAlignment="1">
      <alignment wrapText="1"/>
    </xf>
    <xf numFmtId="0" fontId="7" fillId="0" borderId="5" xfId="2" applyFont="1" applyBorder="1" applyAlignment="1">
      <alignment horizontal="center"/>
    </xf>
    <xf numFmtId="49" fontId="7" fillId="0" borderId="0" xfId="2" applyNumberFormat="1" applyFont="1" applyAlignment="1" applyProtection="1">
      <alignment horizontal="center"/>
      <protection locked="0"/>
    </xf>
    <xf numFmtId="0" fontId="7" fillId="0" borderId="0" xfId="2" quotePrefix="1" applyFont="1" applyAlignment="1">
      <alignment horizontal="center"/>
    </xf>
    <xf numFmtId="0" fontId="7" fillId="0" borderId="0" xfId="2" applyFont="1" applyAlignment="1">
      <alignment horizontal="center"/>
    </xf>
    <xf numFmtId="49" fontId="7" fillId="0" borderId="15" xfId="2" quotePrefix="1" applyNumberFormat="1" applyFont="1" applyBorder="1" applyAlignment="1">
      <alignment horizontal="center"/>
    </xf>
    <xf numFmtId="0" fontId="6" fillId="0" borderId="1" xfId="2" applyFont="1" applyBorder="1" applyAlignment="1" applyProtection="1">
      <alignment wrapText="1"/>
      <protection locked="0"/>
    </xf>
    <xf numFmtId="0" fontId="10" fillId="0" borderId="0" xfId="2" applyFont="1"/>
    <xf numFmtId="49" fontId="7" fillId="0" borderId="0" xfId="2" applyNumberFormat="1" applyFont="1" applyAlignment="1">
      <alignment horizontal="center"/>
    </xf>
    <xf numFmtId="49" fontId="7" fillId="0" borderId="15" xfId="2" applyNumberFormat="1" applyFont="1" applyBorder="1" applyAlignment="1">
      <alignment horizontal="center"/>
    </xf>
    <xf numFmtId="0" fontId="6" fillId="0" borderId="15" xfId="2" applyFont="1" applyBorder="1" applyAlignment="1">
      <alignment wrapText="1"/>
    </xf>
    <xf numFmtId="49" fontId="4" fillId="0" borderId="5" xfId="2" applyNumberFormat="1" applyBorder="1" applyAlignment="1">
      <alignment horizontal="center"/>
    </xf>
    <xf numFmtId="49" fontId="4" fillId="0" borderId="0" xfId="2" quotePrefix="1" applyNumberFormat="1" applyAlignment="1">
      <alignment horizontal="center"/>
    </xf>
    <xf numFmtId="165" fontId="6" fillId="0" borderId="0" xfId="2" applyNumberFormat="1" applyFont="1"/>
    <xf numFmtId="0" fontId="6" fillId="0" borderId="16" xfId="2" applyFont="1" applyBorder="1"/>
    <xf numFmtId="0" fontId="6" fillId="0" borderId="10" xfId="2" applyFont="1" applyBorder="1"/>
    <xf numFmtId="0" fontId="4" fillId="0" borderId="10" xfId="2" quotePrefix="1" applyBorder="1" applyAlignment="1">
      <alignment horizontal="center"/>
    </xf>
    <xf numFmtId="0" fontId="4" fillId="0" borderId="16" xfId="2" quotePrefix="1" applyBorder="1" applyAlignment="1">
      <alignment horizontal="center"/>
    </xf>
    <xf numFmtId="0" fontId="6" fillId="2" borderId="17" xfId="2" applyFont="1" applyFill="1" applyBorder="1"/>
    <xf numFmtId="165" fontId="6" fillId="2" borderId="16" xfId="4" applyFont="1" applyFill="1" applyBorder="1"/>
    <xf numFmtId="164" fontId="6" fillId="0" borderId="2" xfId="2" applyNumberFormat="1" applyFont="1" applyBorder="1" applyAlignment="1">
      <alignment horizontal="right"/>
    </xf>
    <xf numFmtId="0" fontId="9" fillId="0" borderId="3" xfId="2" applyFont="1" applyBorder="1" applyAlignment="1">
      <alignment horizontal="center"/>
    </xf>
    <xf numFmtId="0" fontId="9" fillId="0" borderId="18" xfId="2" applyFont="1" applyBorder="1" applyAlignment="1">
      <alignment horizontal="center"/>
    </xf>
    <xf numFmtId="0" fontId="4" fillId="3" borderId="2" xfId="2" applyFill="1" applyBorder="1" applyAlignment="1">
      <alignment horizontal="center"/>
    </xf>
    <xf numFmtId="49" fontId="4" fillId="4" borderId="18" xfId="2" applyNumberFormat="1" applyFill="1" applyBorder="1" applyAlignment="1" applyProtection="1">
      <alignment horizontal="center"/>
      <protection locked="0"/>
    </xf>
    <xf numFmtId="0" fontId="4" fillId="3" borderId="18" xfId="2" applyFill="1" applyBorder="1" applyAlignment="1">
      <alignment horizontal="center"/>
    </xf>
    <xf numFmtId="0" fontId="6" fillId="3" borderId="0" xfId="2" applyFont="1" applyFill="1"/>
    <xf numFmtId="0" fontId="6" fillId="3" borderId="18" xfId="2" applyFont="1" applyFill="1" applyBorder="1"/>
    <xf numFmtId="165" fontId="6" fillId="3" borderId="18" xfId="4" applyFont="1" applyFill="1" applyBorder="1"/>
    <xf numFmtId="164" fontId="4" fillId="3" borderId="3" xfId="4" applyNumberFormat="1" applyFill="1" applyBorder="1" applyAlignment="1">
      <alignment horizontal="right"/>
    </xf>
    <xf numFmtId="165" fontId="6" fillId="2" borderId="15" xfId="4" applyFont="1" applyFill="1" applyBorder="1"/>
    <xf numFmtId="0" fontId="4" fillId="0" borderId="10" xfId="2" applyBorder="1" applyAlignment="1">
      <alignment horizontal="center"/>
    </xf>
    <xf numFmtId="49" fontId="4" fillId="0" borderId="10" xfId="2" applyNumberFormat="1" applyBorder="1" applyAlignment="1" applyProtection="1">
      <alignment horizontal="center"/>
      <protection locked="0"/>
    </xf>
    <xf numFmtId="49" fontId="4" fillId="0" borderId="10" xfId="2" applyNumberFormat="1" applyBorder="1" applyAlignment="1">
      <alignment horizontal="center"/>
    </xf>
    <xf numFmtId="49" fontId="4" fillId="0" borderId="10" xfId="2" quotePrefix="1" applyNumberFormat="1" applyBorder="1" applyAlignment="1">
      <alignment horizontal="center"/>
    </xf>
    <xf numFmtId="0" fontId="6" fillId="2" borderId="10" xfId="2" applyFont="1" applyFill="1" applyBorder="1"/>
    <xf numFmtId="165" fontId="6" fillId="2" borderId="10" xfId="4" applyFont="1" applyFill="1" applyBorder="1"/>
    <xf numFmtId="164" fontId="6" fillId="0" borderId="1" xfId="4" applyNumberFormat="1" applyFont="1" applyBorder="1" applyAlignment="1">
      <alignment horizontal="right"/>
    </xf>
    <xf numFmtId="0" fontId="9" fillId="0" borderId="16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4" fillId="3" borderId="17" xfId="2" applyFill="1" applyBorder="1" applyAlignment="1">
      <alignment horizontal="center"/>
    </xf>
    <xf numFmtId="49" fontId="4" fillId="4" borderId="10" xfId="2" applyNumberFormat="1" applyFill="1" applyBorder="1" applyAlignment="1" applyProtection="1">
      <alignment horizontal="center"/>
      <protection locked="0"/>
    </xf>
    <xf numFmtId="0" fontId="4" fillId="3" borderId="10" xfId="2" applyFill="1" applyBorder="1" applyAlignment="1">
      <alignment horizontal="center"/>
    </xf>
    <xf numFmtId="0" fontId="6" fillId="3" borderId="10" xfId="2" applyFont="1" applyFill="1" applyBorder="1"/>
    <xf numFmtId="165" fontId="6" fillId="3" borderId="10" xfId="4" applyFont="1" applyFill="1" applyBorder="1"/>
    <xf numFmtId="164" fontId="4" fillId="3" borderId="16" xfId="4" applyNumberFormat="1" applyFill="1" applyBorder="1" applyAlignment="1">
      <alignment horizontal="right"/>
    </xf>
    <xf numFmtId="0" fontId="4" fillId="4" borderId="2" xfId="2" applyFill="1" applyBorder="1" applyAlignment="1">
      <alignment horizontal="center"/>
    </xf>
    <xf numFmtId="0" fontId="4" fillId="4" borderId="18" xfId="2" applyFill="1" applyBorder="1" applyAlignment="1">
      <alignment horizontal="center"/>
    </xf>
    <xf numFmtId="0" fontId="10" fillId="0" borderId="16" xfId="2" applyFont="1" applyBorder="1"/>
    <xf numFmtId="0" fontId="6" fillId="0" borderId="19" xfId="2" applyFont="1" applyBorder="1"/>
    <xf numFmtId="0" fontId="7" fillId="0" borderId="17" xfId="2" applyFont="1" applyBorder="1" applyAlignment="1">
      <alignment horizontal="center"/>
    </xf>
    <xf numFmtId="49" fontId="7" fillId="0" borderId="10" xfId="2" applyNumberFormat="1" applyFont="1" applyBorder="1" applyAlignment="1" applyProtection="1">
      <alignment horizontal="center"/>
      <protection locked="0"/>
    </xf>
    <xf numFmtId="49" fontId="7" fillId="0" borderId="10" xfId="2" quotePrefix="1" applyNumberFormat="1" applyFont="1" applyBorder="1" applyAlignment="1">
      <alignment horizontal="center"/>
    </xf>
    <xf numFmtId="0" fontId="7" fillId="0" borderId="10" xfId="2" applyFont="1" applyBorder="1" applyAlignment="1">
      <alignment horizontal="center"/>
    </xf>
    <xf numFmtId="49" fontId="7" fillId="0" borderId="16" xfId="2" quotePrefix="1" applyNumberFormat="1" applyFont="1" applyBorder="1" applyAlignment="1">
      <alignment horizontal="center"/>
    </xf>
    <xf numFmtId="0" fontId="4" fillId="0" borderId="11" xfId="2" applyBorder="1"/>
    <xf numFmtId="164" fontId="6" fillId="0" borderId="16" xfId="3" applyNumberFormat="1" applyFont="1" applyBorder="1" applyAlignment="1">
      <alignment horizontal="right"/>
    </xf>
    <xf numFmtId="164" fontId="6" fillId="0" borderId="1" xfId="2" applyNumberFormat="1" applyFont="1" applyBorder="1" applyAlignment="1">
      <alignment horizontal="right"/>
    </xf>
    <xf numFmtId="165" fontId="6" fillId="0" borderId="1" xfId="2" applyNumberFormat="1" applyFont="1" applyBorder="1" applyProtection="1">
      <protection locked="0"/>
    </xf>
    <xf numFmtId="164" fontId="4" fillId="0" borderId="1" xfId="4" applyNumberFormat="1" applyBorder="1" applyAlignment="1">
      <alignment horizontal="right"/>
    </xf>
    <xf numFmtId="164" fontId="4" fillId="0" borderId="5" xfId="2" applyNumberFormat="1" applyBorder="1" applyAlignment="1">
      <alignment horizontal="right"/>
    </xf>
    <xf numFmtId="164" fontId="6" fillId="0" borderId="2" xfId="3" applyNumberFormat="1" applyFont="1" applyBorder="1" applyAlignment="1" applyProtection="1">
      <alignment horizontal="right"/>
      <protection locked="0"/>
    </xf>
    <xf numFmtId="0" fontId="6" fillId="0" borderId="5" xfId="2" applyFont="1" applyBorder="1"/>
    <xf numFmtId="164" fontId="0" fillId="0" borderId="0" xfId="0" applyNumberFormat="1" applyAlignment="1">
      <alignment horizontal="right"/>
    </xf>
    <xf numFmtId="0" fontId="4" fillId="0" borderId="17" xfId="2" applyBorder="1" applyAlignment="1">
      <alignment horizontal="center"/>
    </xf>
    <xf numFmtId="164" fontId="6" fillId="0" borderId="11" xfId="3" applyNumberFormat="1" applyFont="1" applyBorder="1" applyAlignment="1" applyProtection="1">
      <alignment horizontal="right"/>
      <protection locked="0"/>
    </xf>
    <xf numFmtId="0" fontId="6" fillId="5" borderId="5" xfId="2" applyFont="1" applyFill="1" applyBorder="1" applyAlignment="1" applyProtection="1">
      <alignment horizontal="center"/>
      <protection locked="0"/>
    </xf>
    <xf numFmtId="166" fontId="6" fillId="5" borderId="15" xfId="3" applyFont="1" applyFill="1" applyBorder="1" applyAlignment="1" applyProtection="1">
      <alignment horizontal="center"/>
      <protection locked="0"/>
    </xf>
    <xf numFmtId="164" fontId="0" fillId="0" borderId="5" xfId="0" applyNumberFormat="1" applyBorder="1" applyAlignment="1">
      <alignment horizontal="right"/>
    </xf>
    <xf numFmtId="0" fontId="18" fillId="0" borderId="10" xfId="2" applyFont="1" applyBorder="1"/>
    <xf numFmtId="0" fontId="10" fillId="0" borderId="10" xfId="2" applyFont="1" applyBorder="1"/>
    <xf numFmtId="0" fontId="6" fillId="0" borderId="17" xfId="2" applyFont="1" applyBorder="1"/>
    <xf numFmtId="0" fontId="7" fillId="0" borderId="10" xfId="2" quotePrefix="1" applyFont="1" applyBorder="1" applyAlignment="1">
      <alignment horizontal="center"/>
    </xf>
    <xf numFmtId="164" fontId="6" fillId="0" borderId="18" xfId="4" applyNumberFormat="1" applyFont="1" applyBorder="1" applyAlignment="1">
      <alignment horizontal="right"/>
    </xf>
    <xf numFmtId="164" fontId="4" fillId="3" borderId="10" xfId="4" applyNumberFormat="1" applyFill="1" applyBorder="1" applyAlignment="1">
      <alignment horizontal="right"/>
    </xf>
    <xf numFmtId="164" fontId="4" fillId="0" borderId="5" xfId="4" applyNumberFormat="1" applyBorder="1" applyAlignment="1">
      <alignment horizontal="right"/>
    </xf>
    <xf numFmtId="0" fontId="19" fillId="0" borderId="0" xfId="2" applyFont="1"/>
    <xf numFmtId="0" fontId="6" fillId="2" borderId="5" xfId="2" applyFont="1" applyFill="1" applyBorder="1" applyAlignment="1" applyProtection="1">
      <alignment horizontal="center"/>
      <protection locked="0"/>
    </xf>
    <xf numFmtId="165" fontId="4" fillId="2" borderId="15" xfId="4" applyFill="1" applyBorder="1" applyProtection="1">
      <protection locked="0"/>
    </xf>
    <xf numFmtId="164" fontId="19" fillId="0" borderId="5" xfId="2" applyNumberFormat="1" applyFont="1" applyBorder="1" applyAlignment="1">
      <alignment horizontal="right" wrapText="1"/>
    </xf>
    <xf numFmtId="164" fontId="6" fillId="0" borderId="2" xfId="4" applyNumberFormat="1" applyFont="1" applyBorder="1" applyAlignment="1">
      <alignment horizontal="right"/>
    </xf>
    <xf numFmtId="164" fontId="6" fillId="0" borderId="5" xfId="3" applyNumberFormat="1" applyFont="1" applyBorder="1" applyAlignment="1">
      <alignment horizontal="right"/>
    </xf>
    <xf numFmtId="0" fontId="6" fillId="6" borderId="1" xfId="2" applyFont="1" applyFill="1" applyBorder="1" applyAlignment="1" applyProtection="1">
      <alignment horizontal="center"/>
      <protection locked="0"/>
    </xf>
    <xf numFmtId="166" fontId="6" fillId="6" borderId="1" xfId="4" applyNumberFormat="1" applyFont="1" applyFill="1" applyBorder="1" applyProtection="1">
      <protection locked="0"/>
    </xf>
    <xf numFmtId="164" fontId="6" fillId="0" borderId="0" xfId="4" applyNumberFormat="1" applyFont="1" applyAlignment="1">
      <alignment horizontal="right"/>
    </xf>
    <xf numFmtId="0" fontId="6" fillId="2" borderId="20" xfId="2" applyFont="1" applyFill="1" applyBorder="1"/>
    <xf numFmtId="49" fontId="4" fillId="0" borderId="16" xfId="2" quotePrefix="1" applyNumberFormat="1" applyBorder="1" applyAlignment="1">
      <alignment horizontal="center"/>
    </xf>
    <xf numFmtId="165" fontId="20" fillId="0" borderId="0" xfId="4" applyFont="1" applyAlignment="1">
      <alignment wrapText="1"/>
    </xf>
    <xf numFmtId="0" fontId="4" fillId="3" borderId="2" xfId="2" applyFill="1" applyBorder="1"/>
    <xf numFmtId="0" fontId="4" fillId="3" borderId="10" xfId="2" applyFill="1" applyBorder="1"/>
    <xf numFmtId="164" fontId="6" fillId="3" borderId="16" xfId="4" applyNumberFormat="1" applyFont="1" applyFill="1" applyBorder="1" applyAlignment="1">
      <alignment horizontal="right"/>
    </xf>
    <xf numFmtId="165" fontId="6" fillId="0" borderId="1" xfId="4" applyFont="1" applyBorder="1" applyAlignment="1" applyProtection="1">
      <alignment wrapText="1"/>
      <protection locked="0"/>
    </xf>
    <xf numFmtId="0" fontId="16" fillId="0" borderId="0" xfId="2" applyFont="1" applyAlignment="1">
      <alignment wrapText="1"/>
    </xf>
    <xf numFmtId="165" fontId="21" fillId="0" borderId="0" xfId="4" applyFont="1" applyAlignment="1">
      <alignment wrapText="1"/>
    </xf>
    <xf numFmtId="164" fontId="20" fillId="0" borderId="5" xfId="4" applyNumberFormat="1" applyFont="1" applyBorder="1" applyAlignment="1">
      <alignment horizontal="right" wrapText="1"/>
    </xf>
    <xf numFmtId="0" fontId="6" fillId="0" borderId="2" xfId="2" applyFont="1" applyBorder="1"/>
    <xf numFmtId="0" fontId="4" fillId="3" borderId="18" xfId="2" applyFill="1" applyBorder="1"/>
    <xf numFmtId="164" fontId="6" fillId="3" borderId="3" xfId="4" applyNumberFormat="1" applyFont="1" applyFill="1" applyBorder="1" applyAlignment="1">
      <alignment horizontal="right"/>
    </xf>
    <xf numFmtId="0" fontId="4" fillId="0" borderId="2" xfId="2" applyBorder="1" applyAlignment="1">
      <alignment horizontal="center"/>
    </xf>
    <xf numFmtId="49" fontId="4" fillId="0" borderId="18" xfId="2" applyNumberFormat="1" applyBorder="1" applyAlignment="1" applyProtection="1">
      <alignment horizontal="center"/>
      <protection locked="0"/>
    </xf>
    <xf numFmtId="0" fontId="4" fillId="0" borderId="18" xfId="2" applyBorder="1" applyAlignment="1">
      <alignment horizontal="center"/>
    </xf>
    <xf numFmtId="165" fontId="6" fillId="5" borderId="15" xfId="4" applyFont="1" applyFill="1" applyBorder="1" applyProtection="1">
      <protection locked="0"/>
    </xf>
    <xf numFmtId="0" fontId="6" fillId="2" borderId="0" xfId="2" applyFont="1" applyFill="1"/>
    <xf numFmtId="49" fontId="4" fillId="0" borderId="17" xfId="2" applyNumberFormat="1" applyBorder="1" applyAlignment="1">
      <alignment horizontal="center"/>
    </xf>
    <xf numFmtId="0" fontId="9" fillId="0" borderId="1" xfId="2" applyFont="1" applyBorder="1" applyAlignment="1">
      <alignment horizontal="center"/>
    </xf>
    <xf numFmtId="164" fontId="6" fillId="0" borderId="3" xfId="4" applyNumberFormat="1" applyFont="1" applyBorder="1" applyAlignment="1">
      <alignment horizontal="right"/>
    </xf>
    <xf numFmtId="0" fontId="25" fillId="0" borderId="0" xfId="2" applyFont="1" applyAlignment="1">
      <alignment horizontal="left"/>
    </xf>
    <xf numFmtId="0" fontId="6" fillId="0" borderId="20" xfId="2" applyFont="1" applyBorder="1"/>
    <xf numFmtId="0" fontId="4" fillId="0" borderId="20" xfId="2" applyBorder="1" applyAlignment="1">
      <alignment horizontal="center"/>
    </xf>
    <xf numFmtId="0" fontId="26" fillId="2" borderId="5" xfId="2" applyFont="1" applyFill="1" applyBorder="1"/>
    <xf numFmtId="165" fontId="26" fillId="2" borderId="0" xfId="4" applyFont="1" applyFill="1"/>
    <xf numFmtId="0" fontId="25" fillId="0" borderId="15" xfId="2" applyFont="1" applyBorder="1"/>
    <xf numFmtId="0" fontId="27" fillId="0" borderId="0" xfId="2" applyFont="1" applyAlignment="1">
      <alignment horizontal="left"/>
    </xf>
    <xf numFmtId="0" fontId="27" fillId="0" borderId="15" xfId="2" applyFont="1" applyBorder="1"/>
    <xf numFmtId="0" fontId="28" fillId="0" borderId="0" xfId="2" applyFont="1"/>
    <xf numFmtId="0" fontId="28" fillId="0" borderId="0" xfId="2" applyFont="1" applyAlignment="1">
      <alignment horizontal="left"/>
    </xf>
    <xf numFmtId="0" fontId="28" fillId="0" borderId="15" xfId="2" applyFont="1" applyBorder="1"/>
    <xf numFmtId="0" fontId="29" fillId="0" borderId="0" xfId="2" applyFont="1"/>
    <xf numFmtId="0" fontId="29" fillId="0" borderId="0" xfId="2" applyFont="1" applyAlignment="1">
      <alignment horizontal="left"/>
    </xf>
    <xf numFmtId="0" fontId="29" fillId="0" borderId="15" xfId="2" applyFont="1" applyBorder="1"/>
    <xf numFmtId="0" fontId="30" fillId="0" borderId="0" xfId="2" applyFont="1"/>
    <xf numFmtId="0" fontId="6" fillId="2" borderId="5" xfId="2" applyFont="1" applyFill="1" applyBorder="1" applyAlignment="1">
      <alignment horizontal="center"/>
    </xf>
    <xf numFmtId="165" fontId="4" fillId="2" borderId="15" xfId="4" applyFill="1" applyBorder="1"/>
    <xf numFmtId="0" fontId="30" fillId="0" borderId="0" xfId="2" applyFont="1" applyAlignment="1">
      <alignment horizontal="left"/>
    </xf>
    <xf numFmtId="165" fontId="4" fillId="2" borderId="0" xfId="4" applyFill="1"/>
    <xf numFmtId="0" fontId="30" fillId="0" borderId="15" xfId="2" applyFont="1" applyBorder="1"/>
    <xf numFmtId="0" fontId="31" fillId="0" borderId="15" xfId="2" applyFont="1" applyBorder="1"/>
    <xf numFmtId="0" fontId="6" fillId="0" borderId="4" xfId="2" applyFont="1" applyBorder="1"/>
    <xf numFmtId="0" fontId="31" fillId="0" borderId="0" xfId="2" applyFont="1"/>
    <xf numFmtId="0" fontId="31" fillId="0" borderId="0" xfId="2" applyFont="1" applyAlignment="1">
      <alignment horizontal="left"/>
    </xf>
    <xf numFmtId="0" fontId="31" fillId="0" borderId="15" xfId="2" applyFont="1" applyBorder="1" applyAlignment="1">
      <alignment horizontal="left"/>
    </xf>
    <xf numFmtId="164" fontId="6" fillId="0" borderId="3" xfId="3" applyNumberFormat="1" applyFont="1" applyBorder="1" applyAlignment="1">
      <alignment horizontal="right"/>
    </xf>
    <xf numFmtId="0" fontId="31" fillId="0" borderId="16" xfId="2" applyFont="1" applyBorder="1"/>
    <xf numFmtId="49" fontId="4" fillId="0" borderId="16" xfId="2" applyNumberFormat="1" applyBorder="1" applyAlignment="1">
      <alignment horizontal="center"/>
    </xf>
    <xf numFmtId="164" fontId="4" fillId="3" borderId="16" xfId="4" applyNumberFormat="1" applyFill="1" applyBorder="1" applyAlignment="1" applyProtection="1">
      <alignment horizontal="right"/>
      <protection locked="0"/>
    </xf>
    <xf numFmtId="0" fontId="26" fillId="2" borderId="17" xfId="2" applyFont="1" applyFill="1" applyBorder="1"/>
    <xf numFmtId="165" fontId="26" fillId="2" borderId="16" xfId="4" applyFont="1" applyFill="1" applyBorder="1"/>
    <xf numFmtId="0" fontId="4" fillId="0" borderId="19" xfId="2" applyBorder="1"/>
    <xf numFmtId="0" fontId="4" fillId="4" borderId="10" xfId="2" applyFill="1" applyBorder="1" applyAlignment="1">
      <alignment horizontal="center"/>
    </xf>
    <xf numFmtId="0" fontId="32" fillId="0" borderId="15" xfId="2" applyFont="1" applyBorder="1"/>
    <xf numFmtId="0" fontId="34" fillId="0" borderId="15" xfId="2" applyFont="1" applyBorder="1"/>
    <xf numFmtId="0" fontId="35" fillId="0" borderId="15" xfId="2" applyFont="1" applyBorder="1"/>
    <xf numFmtId="0" fontId="37" fillId="0" borderId="15" xfId="2" applyFont="1" applyBorder="1"/>
    <xf numFmtId="0" fontId="37" fillId="0" borderId="16" xfId="2" applyFont="1" applyBorder="1"/>
    <xf numFmtId="164" fontId="4" fillId="0" borderId="2" xfId="4" applyNumberFormat="1" applyBorder="1" applyAlignment="1">
      <alignment horizontal="right"/>
    </xf>
    <xf numFmtId="0" fontId="4" fillId="4" borderId="18" xfId="2" applyFill="1" applyBorder="1"/>
    <xf numFmtId="164" fontId="6" fillId="0" borderId="5" xfId="2" applyNumberFormat="1" applyFont="1" applyBorder="1" applyAlignment="1">
      <alignment horizontal="right"/>
    </xf>
    <xf numFmtId="164" fontId="6" fillId="0" borderId="19" xfId="4" applyNumberFormat="1" applyFont="1" applyBorder="1" applyAlignment="1">
      <alignment horizontal="right"/>
    </xf>
    <xf numFmtId="0" fontId="6" fillId="0" borderId="1" xfId="0" applyFont="1" applyBorder="1" applyProtection="1">
      <protection locked="0"/>
    </xf>
    <xf numFmtId="165" fontId="39" fillId="2" borderId="0" xfId="4" applyFont="1" applyFill="1" applyAlignment="1">
      <alignment horizontal="center" vertical="center"/>
    </xf>
    <xf numFmtId="49" fontId="4" fillId="0" borderId="0" xfId="2" applyNumberFormat="1"/>
    <xf numFmtId="165" fontId="6" fillId="0" borderId="0" xfId="4" applyFont="1"/>
    <xf numFmtId="165" fontId="41" fillId="0" borderId="21" xfId="4" applyFont="1" applyBorder="1"/>
    <xf numFmtId="164" fontId="6" fillId="0" borderId="22" xfId="4" applyNumberFormat="1" applyFont="1" applyBorder="1" applyAlignment="1">
      <alignment horizontal="right"/>
    </xf>
    <xf numFmtId="38" fontId="6" fillId="0" borderId="23" xfId="4" applyNumberFormat="1" applyFont="1" applyBorder="1" applyAlignment="1">
      <alignment horizontal="right"/>
    </xf>
    <xf numFmtId="0" fontId="9" fillId="0" borderId="0" xfId="2" applyFont="1" applyAlignment="1">
      <alignment horizontal="right"/>
    </xf>
    <xf numFmtId="165" fontId="9" fillId="0" borderId="26" xfId="4" applyFont="1" applyBorder="1"/>
    <xf numFmtId="164" fontId="6" fillId="0" borderId="15" xfId="4" applyNumberFormat="1" applyFont="1" applyBorder="1" applyAlignment="1">
      <alignment horizontal="right"/>
    </xf>
    <xf numFmtId="165" fontId="41" fillId="0" borderId="27" xfId="4" applyFont="1" applyBorder="1"/>
    <xf numFmtId="164" fontId="6" fillId="0" borderId="28" xfId="4" applyNumberFormat="1" applyFont="1" applyBorder="1" applyAlignment="1">
      <alignment horizontal="right"/>
    </xf>
    <xf numFmtId="38" fontId="6" fillId="0" borderId="9" xfId="4" applyNumberFormat="1" applyFont="1" applyBorder="1" applyAlignment="1">
      <alignment horizontal="right"/>
    </xf>
    <xf numFmtId="164" fontId="10" fillId="0" borderId="0" xfId="2" applyNumberFormat="1" applyFont="1" applyAlignment="1">
      <alignment horizontal="right"/>
    </xf>
    <xf numFmtId="0" fontId="6" fillId="7" borderId="0" xfId="2" applyFont="1" applyFill="1"/>
    <xf numFmtId="0" fontId="6" fillId="0" borderId="15" xfId="2" applyFont="1" applyFill="1" applyBorder="1"/>
    <xf numFmtId="0" fontId="6" fillId="0" borderId="5" xfId="2" applyFont="1" applyFill="1" applyBorder="1"/>
    <xf numFmtId="0" fontId="4" fillId="0" borderId="5" xfId="2" applyFont="1" applyFill="1" applyBorder="1" applyAlignment="1">
      <alignment horizontal="center"/>
    </xf>
    <xf numFmtId="49" fontId="4" fillId="0" borderId="0" xfId="2" applyNumberFormat="1" applyFont="1" applyFill="1" applyAlignment="1" applyProtection="1">
      <alignment horizontal="center"/>
      <protection locked="0"/>
    </xf>
    <xf numFmtId="0" fontId="4" fillId="0" borderId="0" xfId="2" applyFont="1" applyFill="1" applyAlignment="1">
      <alignment horizontal="center"/>
    </xf>
    <xf numFmtId="49" fontId="4" fillId="0" borderId="0" xfId="2" quotePrefix="1" applyNumberFormat="1" applyFont="1" applyFill="1" applyAlignment="1">
      <alignment horizontal="center"/>
    </xf>
    <xf numFmtId="49" fontId="4" fillId="0" borderId="0" xfId="2" applyNumberFormat="1" applyFont="1" applyFill="1" applyAlignment="1">
      <alignment horizontal="center"/>
    </xf>
    <xf numFmtId="49" fontId="4" fillId="0" borderId="15" xfId="2" applyNumberFormat="1" applyFont="1" applyFill="1" applyBorder="1" applyAlignment="1">
      <alignment horizontal="center"/>
    </xf>
    <xf numFmtId="0" fontId="6" fillId="0" borderId="0" xfId="2" applyFont="1" applyBorder="1" applyProtection="1">
      <protection locked="0"/>
    </xf>
    <xf numFmtId="0" fontId="3" fillId="0" borderId="0" xfId="0" applyFont="1" applyBorder="1" applyProtection="1">
      <protection locked="0"/>
    </xf>
    <xf numFmtId="38" fontId="10" fillId="0" borderId="24" xfId="4" applyNumberFormat="1" applyFont="1" applyBorder="1" applyAlignment="1" applyProtection="1">
      <alignment horizontal="right"/>
      <protection locked="0"/>
    </xf>
    <xf numFmtId="0" fontId="6" fillId="2" borderId="5" xfId="2" applyFont="1" applyFill="1" applyBorder="1" applyAlignment="1">
      <alignment horizontal="center"/>
    </xf>
    <xf numFmtId="0" fontId="6" fillId="2" borderId="15" xfId="2" applyFont="1" applyFill="1" applyBorder="1" applyAlignment="1">
      <alignment horizontal="center"/>
    </xf>
    <xf numFmtId="0" fontId="42" fillId="0" borderId="24" xfId="2" applyFont="1" applyBorder="1" applyAlignment="1" applyProtection="1">
      <alignment horizontal="center"/>
      <protection locked="0"/>
    </xf>
    <xf numFmtId="0" fontId="42" fillId="0" borderId="25" xfId="2" applyFont="1" applyBorder="1" applyAlignment="1" applyProtection="1">
      <alignment horizontal="center"/>
      <protection locked="0"/>
    </xf>
    <xf numFmtId="0" fontId="43" fillId="5" borderId="29" xfId="2" applyFont="1" applyFill="1" applyBorder="1" applyAlignment="1">
      <alignment horizontal="center" vertical="center" wrapText="1"/>
    </xf>
    <xf numFmtId="0" fontId="43" fillId="5" borderId="30" xfId="2" applyFont="1" applyFill="1" applyBorder="1" applyAlignment="1">
      <alignment horizontal="center" vertical="center" wrapText="1"/>
    </xf>
    <xf numFmtId="0" fontId="43" fillId="5" borderId="31" xfId="2" applyFont="1" applyFill="1" applyBorder="1" applyAlignment="1">
      <alignment horizontal="center" vertical="center" wrapText="1"/>
    </xf>
    <xf numFmtId="0" fontId="43" fillId="5" borderId="26" xfId="2" applyFont="1" applyFill="1" applyBorder="1" applyAlignment="1">
      <alignment horizontal="center" vertical="center" wrapText="1"/>
    </xf>
    <xf numFmtId="0" fontId="43" fillId="5" borderId="0" xfId="2" applyFont="1" applyFill="1" applyAlignment="1">
      <alignment horizontal="center" vertical="center" wrapText="1"/>
    </xf>
    <xf numFmtId="0" fontId="43" fillId="5" borderId="32" xfId="2" applyFont="1" applyFill="1" applyBorder="1" applyAlignment="1">
      <alignment horizontal="center" vertical="center" wrapText="1"/>
    </xf>
    <xf numFmtId="0" fontId="43" fillId="5" borderId="27" xfId="2" applyFont="1" applyFill="1" applyBorder="1" applyAlignment="1">
      <alignment horizontal="center" vertical="center" wrapText="1"/>
    </xf>
    <xf numFmtId="0" fontId="43" fillId="5" borderId="9" xfId="2" applyFont="1" applyFill="1" applyBorder="1" applyAlignment="1">
      <alignment horizontal="center" vertical="center" wrapText="1"/>
    </xf>
    <xf numFmtId="0" fontId="43" fillId="5" borderId="33" xfId="2" applyFont="1" applyFill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44" fillId="0" borderId="0" xfId="0" applyFont="1" applyAlignment="1">
      <alignment horizontal="center"/>
    </xf>
  </cellXfs>
  <cellStyles count="5">
    <cellStyle name="Comma 2" xfId="3"/>
    <cellStyle name="Currency 2" xfId="4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7"/>
  <sheetViews>
    <sheetView tabSelected="1" topLeftCell="B277" workbookViewId="0">
      <selection activeCell="N317" sqref="N317"/>
    </sheetView>
  </sheetViews>
  <sheetFormatPr baseColWidth="10" defaultColWidth="8.83203125" defaultRowHeight="14" x14ac:dyDescent="0"/>
  <cols>
    <col min="1" max="1" width="88.33203125" bestFit="1" customWidth="1"/>
    <col min="2" max="2" width="0.6640625" customWidth="1"/>
    <col min="3" max="3" width="6.33203125" style="1" bestFit="1" customWidth="1"/>
    <col min="4" max="4" width="7.6640625" style="1" bestFit="1" customWidth="1"/>
    <col min="5" max="5" width="4.5" style="1" customWidth="1"/>
    <col min="6" max="6" width="7.6640625" style="1" bestFit="1" customWidth="1"/>
    <col min="7" max="7" width="8.6640625" style="1" customWidth="1"/>
    <col min="8" max="8" width="7.6640625" style="1" bestFit="1" customWidth="1"/>
    <col min="9" max="9" width="5.33203125" style="1" bestFit="1" customWidth="1"/>
    <col min="10" max="10" width="0.5" customWidth="1"/>
    <col min="11" max="11" width="12.5" bestFit="1" customWidth="1"/>
    <col min="12" max="12" width="19.83203125" bestFit="1" customWidth="1"/>
    <col min="13" max="13" width="13.5" style="122" bestFit="1" customWidth="1"/>
    <col min="14" max="14" width="17.5" style="122" customWidth="1"/>
    <col min="15" max="15" width="56.1640625" style="22" customWidth="1"/>
    <col min="16" max="16" width="23.33203125" customWidth="1"/>
    <col min="257" max="257" width="88.33203125" bestFit="1" customWidth="1"/>
    <col min="258" max="258" width="0.6640625" customWidth="1"/>
    <col min="259" max="259" width="6.33203125" bestFit="1" customWidth="1"/>
    <col min="260" max="260" width="7.6640625" bestFit="1" customWidth="1"/>
    <col min="261" max="261" width="4.5" customWidth="1"/>
    <col min="262" max="262" width="7.6640625" bestFit="1" customWidth="1"/>
    <col min="263" max="263" width="8.6640625" customWidth="1"/>
    <col min="264" max="264" width="7.6640625" bestFit="1" customWidth="1"/>
    <col min="265" max="265" width="5.33203125" bestFit="1" customWidth="1"/>
    <col min="266" max="266" width="0.5" customWidth="1"/>
    <col min="267" max="267" width="12.5" bestFit="1" customWidth="1"/>
    <col min="268" max="268" width="19.83203125" bestFit="1" customWidth="1"/>
    <col min="269" max="269" width="13.5" bestFit="1" customWidth="1"/>
    <col min="270" max="270" width="17.5" customWidth="1"/>
    <col min="271" max="271" width="56.1640625" customWidth="1"/>
    <col min="272" max="272" width="23.33203125" customWidth="1"/>
    <col min="513" max="513" width="88.33203125" bestFit="1" customWidth="1"/>
    <col min="514" max="514" width="0.6640625" customWidth="1"/>
    <col min="515" max="515" width="6.33203125" bestFit="1" customWidth="1"/>
    <col min="516" max="516" width="7.6640625" bestFit="1" customWidth="1"/>
    <col min="517" max="517" width="4.5" customWidth="1"/>
    <col min="518" max="518" width="7.6640625" bestFit="1" customWidth="1"/>
    <col min="519" max="519" width="8.6640625" customWidth="1"/>
    <col min="520" max="520" width="7.6640625" bestFit="1" customWidth="1"/>
    <col min="521" max="521" width="5.33203125" bestFit="1" customWidth="1"/>
    <col min="522" max="522" width="0.5" customWidth="1"/>
    <col min="523" max="523" width="12.5" bestFit="1" customWidth="1"/>
    <col min="524" max="524" width="19.83203125" bestFit="1" customWidth="1"/>
    <col min="525" max="525" width="13.5" bestFit="1" customWidth="1"/>
    <col min="526" max="526" width="17.5" customWidth="1"/>
    <col min="527" max="527" width="56.1640625" customWidth="1"/>
    <col min="528" max="528" width="23.33203125" customWidth="1"/>
    <col min="769" max="769" width="88.33203125" bestFit="1" customWidth="1"/>
    <col min="770" max="770" width="0.6640625" customWidth="1"/>
    <col min="771" max="771" width="6.33203125" bestFit="1" customWidth="1"/>
    <col min="772" max="772" width="7.6640625" bestFit="1" customWidth="1"/>
    <col min="773" max="773" width="4.5" customWidth="1"/>
    <col min="774" max="774" width="7.6640625" bestFit="1" customWidth="1"/>
    <col min="775" max="775" width="8.6640625" customWidth="1"/>
    <col min="776" max="776" width="7.6640625" bestFit="1" customWidth="1"/>
    <col min="777" max="777" width="5.33203125" bestFit="1" customWidth="1"/>
    <col min="778" max="778" width="0.5" customWidth="1"/>
    <col min="779" max="779" width="12.5" bestFit="1" customWidth="1"/>
    <col min="780" max="780" width="19.83203125" bestFit="1" customWidth="1"/>
    <col min="781" max="781" width="13.5" bestFit="1" customWidth="1"/>
    <col min="782" max="782" width="17.5" customWidth="1"/>
    <col min="783" max="783" width="56.1640625" customWidth="1"/>
    <col min="784" max="784" width="23.33203125" customWidth="1"/>
    <col min="1025" max="1025" width="88.33203125" bestFit="1" customWidth="1"/>
    <col min="1026" max="1026" width="0.6640625" customWidth="1"/>
    <col min="1027" max="1027" width="6.33203125" bestFit="1" customWidth="1"/>
    <col min="1028" max="1028" width="7.6640625" bestFit="1" customWidth="1"/>
    <col min="1029" max="1029" width="4.5" customWidth="1"/>
    <col min="1030" max="1030" width="7.6640625" bestFit="1" customWidth="1"/>
    <col min="1031" max="1031" width="8.6640625" customWidth="1"/>
    <col min="1032" max="1032" width="7.6640625" bestFit="1" customWidth="1"/>
    <col min="1033" max="1033" width="5.33203125" bestFit="1" customWidth="1"/>
    <col min="1034" max="1034" width="0.5" customWidth="1"/>
    <col min="1035" max="1035" width="12.5" bestFit="1" customWidth="1"/>
    <col min="1036" max="1036" width="19.83203125" bestFit="1" customWidth="1"/>
    <col min="1037" max="1037" width="13.5" bestFit="1" customWidth="1"/>
    <col min="1038" max="1038" width="17.5" customWidth="1"/>
    <col min="1039" max="1039" width="56.1640625" customWidth="1"/>
    <col min="1040" max="1040" width="23.33203125" customWidth="1"/>
    <col min="1281" max="1281" width="88.33203125" bestFit="1" customWidth="1"/>
    <col min="1282" max="1282" width="0.6640625" customWidth="1"/>
    <col min="1283" max="1283" width="6.33203125" bestFit="1" customWidth="1"/>
    <col min="1284" max="1284" width="7.6640625" bestFit="1" customWidth="1"/>
    <col min="1285" max="1285" width="4.5" customWidth="1"/>
    <col min="1286" max="1286" width="7.6640625" bestFit="1" customWidth="1"/>
    <col min="1287" max="1287" width="8.6640625" customWidth="1"/>
    <col min="1288" max="1288" width="7.6640625" bestFit="1" customWidth="1"/>
    <col min="1289" max="1289" width="5.33203125" bestFit="1" customWidth="1"/>
    <col min="1290" max="1290" width="0.5" customWidth="1"/>
    <col min="1291" max="1291" width="12.5" bestFit="1" customWidth="1"/>
    <col min="1292" max="1292" width="19.83203125" bestFit="1" customWidth="1"/>
    <col min="1293" max="1293" width="13.5" bestFit="1" customWidth="1"/>
    <col min="1294" max="1294" width="17.5" customWidth="1"/>
    <col min="1295" max="1295" width="56.1640625" customWidth="1"/>
    <col min="1296" max="1296" width="23.33203125" customWidth="1"/>
    <col min="1537" max="1537" width="88.33203125" bestFit="1" customWidth="1"/>
    <col min="1538" max="1538" width="0.6640625" customWidth="1"/>
    <col min="1539" max="1539" width="6.33203125" bestFit="1" customWidth="1"/>
    <col min="1540" max="1540" width="7.6640625" bestFit="1" customWidth="1"/>
    <col min="1541" max="1541" width="4.5" customWidth="1"/>
    <col min="1542" max="1542" width="7.6640625" bestFit="1" customWidth="1"/>
    <col min="1543" max="1543" width="8.6640625" customWidth="1"/>
    <col min="1544" max="1544" width="7.6640625" bestFit="1" customWidth="1"/>
    <col min="1545" max="1545" width="5.33203125" bestFit="1" customWidth="1"/>
    <col min="1546" max="1546" width="0.5" customWidth="1"/>
    <col min="1547" max="1547" width="12.5" bestFit="1" customWidth="1"/>
    <col min="1548" max="1548" width="19.83203125" bestFit="1" customWidth="1"/>
    <col min="1549" max="1549" width="13.5" bestFit="1" customWidth="1"/>
    <col min="1550" max="1550" width="17.5" customWidth="1"/>
    <col min="1551" max="1551" width="56.1640625" customWidth="1"/>
    <col min="1552" max="1552" width="23.33203125" customWidth="1"/>
    <col min="1793" max="1793" width="88.33203125" bestFit="1" customWidth="1"/>
    <col min="1794" max="1794" width="0.6640625" customWidth="1"/>
    <col min="1795" max="1795" width="6.33203125" bestFit="1" customWidth="1"/>
    <col min="1796" max="1796" width="7.6640625" bestFit="1" customWidth="1"/>
    <col min="1797" max="1797" width="4.5" customWidth="1"/>
    <col min="1798" max="1798" width="7.6640625" bestFit="1" customWidth="1"/>
    <col min="1799" max="1799" width="8.6640625" customWidth="1"/>
    <col min="1800" max="1800" width="7.6640625" bestFit="1" customWidth="1"/>
    <col min="1801" max="1801" width="5.33203125" bestFit="1" customWidth="1"/>
    <col min="1802" max="1802" width="0.5" customWidth="1"/>
    <col min="1803" max="1803" width="12.5" bestFit="1" customWidth="1"/>
    <col min="1804" max="1804" width="19.83203125" bestFit="1" customWidth="1"/>
    <col min="1805" max="1805" width="13.5" bestFit="1" customWidth="1"/>
    <col min="1806" max="1806" width="17.5" customWidth="1"/>
    <col min="1807" max="1807" width="56.1640625" customWidth="1"/>
    <col min="1808" max="1808" width="23.33203125" customWidth="1"/>
    <col min="2049" max="2049" width="88.33203125" bestFit="1" customWidth="1"/>
    <col min="2050" max="2050" width="0.6640625" customWidth="1"/>
    <col min="2051" max="2051" width="6.33203125" bestFit="1" customWidth="1"/>
    <col min="2052" max="2052" width="7.6640625" bestFit="1" customWidth="1"/>
    <col min="2053" max="2053" width="4.5" customWidth="1"/>
    <col min="2054" max="2054" width="7.6640625" bestFit="1" customWidth="1"/>
    <col min="2055" max="2055" width="8.6640625" customWidth="1"/>
    <col min="2056" max="2056" width="7.6640625" bestFit="1" customWidth="1"/>
    <col min="2057" max="2057" width="5.33203125" bestFit="1" customWidth="1"/>
    <col min="2058" max="2058" width="0.5" customWidth="1"/>
    <col min="2059" max="2059" width="12.5" bestFit="1" customWidth="1"/>
    <col min="2060" max="2060" width="19.83203125" bestFit="1" customWidth="1"/>
    <col min="2061" max="2061" width="13.5" bestFit="1" customWidth="1"/>
    <col min="2062" max="2062" width="17.5" customWidth="1"/>
    <col min="2063" max="2063" width="56.1640625" customWidth="1"/>
    <col min="2064" max="2064" width="23.33203125" customWidth="1"/>
    <col min="2305" max="2305" width="88.33203125" bestFit="1" customWidth="1"/>
    <col min="2306" max="2306" width="0.6640625" customWidth="1"/>
    <col min="2307" max="2307" width="6.33203125" bestFit="1" customWidth="1"/>
    <col min="2308" max="2308" width="7.6640625" bestFit="1" customWidth="1"/>
    <col min="2309" max="2309" width="4.5" customWidth="1"/>
    <col min="2310" max="2310" width="7.6640625" bestFit="1" customWidth="1"/>
    <col min="2311" max="2311" width="8.6640625" customWidth="1"/>
    <col min="2312" max="2312" width="7.6640625" bestFit="1" customWidth="1"/>
    <col min="2313" max="2313" width="5.33203125" bestFit="1" customWidth="1"/>
    <col min="2314" max="2314" width="0.5" customWidth="1"/>
    <col min="2315" max="2315" width="12.5" bestFit="1" customWidth="1"/>
    <col min="2316" max="2316" width="19.83203125" bestFit="1" customWidth="1"/>
    <col min="2317" max="2317" width="13.5" bestFit="1" customWidth="1"/>
    <col min="2318" max="2318" width="17.5" customWidth="1"/>
    <col min="2319" max="2319" width="56.1640625" customWidth="1"/>
    <col min="2320" max="2320" width="23.33203125" customWidth="1"/>
    <col min="2561" max="2561" width="88.33203125" bestFit="1" customWidth="1"/>
    <col min="2562" max="2562" width="0.6640625" customWidth="1"/>
    <col min="2563" max="2563" width="6.33203125" bestFit="1" customWidth="1"/>
    <col min="2564" max="2564" width="7.6640625" bestFit="1" customWidth="1"/>
    <col min="2565" max="2565" width="4.5" customWidth="1"/>
    <col min="2566" max="2566" width="7.6640625" bestFit="1" customWidth="1"/>
    <col min="2567" max="2567" width="8.6640625" customWidth="1"/>
    <col min="2568" max="2568" width="7.6640625" bestFit="1" customWidth="1"/>
    <col min="2569" max="2569" width="5.33203125" bestFit="1" customWidth="1"/>
    <col min="2570" max="2570" width="0.5" customWidth="1"/>
    <col min="2571" max="2571" width="12.5" bestFit="1" customWidth="1"/>
    <col min="2572" max="2572" width="19.83203125" bestFit="1" customWidth="1"/>
    <col min="2573" max="2573" width="13.5" bestFit="1" customWidth="1"/>
    <col min="2574" max="2574" width="17.5" customWidth="1"/>
    <col min="2575" max="2575" width="56.1640625" customWidth="1"/>
    <col min="2576" max="2576" width="23.33203125" customWidth="1"/>
    <col min="2817" max="2817" width="88.33203125" bestFit="1" customWidth="1"/>
    <col min="2818" max="2818" width="0.6640625" customWidth="1"/>
    <col min="2819" max="2819" width="6.33203125" bestFit="1" customWidth="1"/>
    <col min="2820" max="2820" width="7.6640625" bestFit="1" customWidth="1"/>
    <col min="2821" max="2821" width="4.5" customWidth="1"/>
    <col min="2822" max="2822" width="7.6640625" bestFit="1" customWidth="1"/>
    <col min="2823" max="2823" width="8.6640625" customWidth="1"/>
    <col min="2824" max="2824" width="7.6640625" bestFit="1" customWidth="1"/>
    <col min="2825" max="2825" width="5.33203125" bestFit="1" customWidth="1"/>
    <col min="2826" max="2826" width="0.5" customWidth="1"/>
    <col min="2827" max="2827" width="12.5" bestFit="1" customWidth="1"/>
    <col min="2828" max="2828" width="19.83203125" bestFit="1" customWidth="1"/>
    <col min="2829" max="2829" width="13.5" bestFit="1" customWidth="1"/>
    <col min="2830" max="2830" width="17.5" customWidth="1"/>
    <col min="2831" max="2831" width="56.1640625" customWidth="1"/>
    <col min="2832" max="2832" width="23.33203125" customWidth="1"/>
    <col min="3073" max="3073" width="88.33203125" bestFit="1" customWidth="1"/>
    <col min="3074" max="3074" width="0.6640625" customWidth="1"/>
    <col min="3075" max="3075" width="6.33203125" bestFit="1" customWidth="1"/>
    <col min="3076" max="3076" width="7.6640625" bestFit="1" customWidth="1"/>
    <col min="3077" max="3077" width="4.5" customWidth="1"/>
    <col min="3078" max="3078" width="7.6640625" bestFit="1" customWidth="1"/>
    <col min="3079" max="3079" width="8.6640625" customWidth="1"/>
    <col min="3080" max="3080" width="7.6640625" bestFit="1" customWidth="1"/>
    <col min="3081" max="3081" width="5.33203125" bestFit="1" customWidth="1"/>
    <col min="3082" max="3082" width="0.5" customWidth="1"/>
    <col min="3083" max="3083" width="12.5" bestFit="1" customWidth="1"/>
    <col min="3084" max="3084" width="19.83203125" bestFit="1" customWidth="1"/>
    <col min="3085" max="3085" width="13.5" bestFit="1" customWidth="1"/>
    <col min="3086" max="3086" width="17.5" customWidth="1"/>
    <col min="3087" max="3087" width="56.1640625" customWidth="1"/>
    <col min="3088" max="3088" width="23.33203125" customWidth="1"/>
    <col min="3329" max="3329" width="88.33203125" bestFit="1" customWidth="1"/>
    <col min="3330" max="3330" width="0.6640625" customWidth="1"/>
    <col min="3331" max="3331" width="6.33203125" bestFit="1" customWidth="1"/>
    <col min="3332" max="3332" width="7.6640625" bestFit="1" customWidth="1"/>
    <col min="3333" max="3333" width="4.5" customWidth="1"/>
    <col min="3334" max="3334" width="7.6640625" bestFit="1" customWidth="1"/>
    <col min="3335" max="3335" width="8.6640625" customWidth="1"/>
    <col min="3336" max="3336" width="7.6640625" bestFit="1" customWidth="1"/>
    <col min="3337" max="3337" width="5.33203125" bestFit="1" customWidth="1"/>
    <col min="3338" max="3338" width="0.5" customWidth="1"/>
    <col min="3339" max="3339" width="12.5" bestFit="1" customWidth="1"/>
    <col min="3340" max="3340" width="19.83203125" bestFit="1" customWidth="1"/>
    <col min="3341" max="3341" width="13.5" bestFit="1" customWidth="1"/>
    <col min="3342" max="3342" width="17.5" customWidth="1"/>
    <col min="3343" max="3343" width="56.1640625" customWidth="1"/>
    <col min="3344" max="3344" width="23.33203125" customWidth="1"/>
    <col min="3585" max="3585" width="88.33203125" bestFit="1" customWidth="1"/>
    <col min="3586" max="3586" width="0.6640625" customWidth="1"/>
    <col min="3587" max="3587" width="6.33203125" bestFit="1" customWidth="1"/>
    <col min="3588" max="3588" width="7.6640625" bestFit="1" customWidth="1"/>
    <col min="3589" max="3589" width="4.5" customWidth="1"/>
    <col min="3590" max="3590" width="7.6640625" bestFit="1" customWidth="1"/>
    <col min="3591" max="3591" width="8.6640625" customWidth="1"/>
    <col min="3592" max="3592" width="7.6640625" bestFit="1" customWidth="1"/>
    <col min="3593" max="3593" width="5.33203125" bestFit="1" customWidth="1"/>
    <col min="3594" max="3594" width="0.5" customWidth="1"/>
    <col min="3595" max="3595" width="12.5" bestFit="1" customWidth="1"/>
    <col min="3596" max="3596" width="19.83203125" bestFit="1" customWidth="1"/>
    <col min="3597" max="3597" width="13.5" bestFit="1" customWidth="1"/>
    <col min="3598" max="3598" width="17.5" customWidth="1"/>
    <col min="3599" max="3599" width="56.1640625" customWidth="1"/>
    <col min="3600" max="3600" width="23.33203125" customWidth="1"/>
    <col min="3841" max="3841" width="88.33203125" bestFit="1" customWidth="1"/>
    <col min="3842" max="3842" width="0.6640625" customWidth="1"/>
    <col min="3843" max="3843" width="6.33203125" bestFit="1" customWidth="1"/>
    <col min="3844" max="3844" width="7.6640625" bestFit="1" customWidth="1"/>
    <col min="3845" max="3845" width="4.5" customWidth="1"/>
    <col min="3846" max="3846" width="7.6640625" bestFit="1" customWidth="1"/>
    <col min="3847" max="3847" width="8.6640625" customWidth="1"/>
    <col min="3848" max="3848" width="7.6640625" bestFit="1" customWidth="1"/>
    <col min="3849" max="3849" width="5.33203125" bestFit="1" customWidth="1"/>
    <col min="3850" max="3850" width="0.5" customWidth="1"/>
    <col min="3851" max="3851" width="12.5" bestFit="1" customWidth="1"/>
    <col min="3852" max="3852" width="19.83203125" bestFit="1" customWidth="1"/>
    <col min="3853" max="3853" width="13.5" bestFit="1" customWidth="1"/>
    <col min="3854" max="3854" width="17.5" customWidth="1"/>
    <col min="3855" max="3855" width="56.1640625" customWidth="1"/>
    <col min="3856" max="3856" width="23.33203125" customWidth="1"/>
    <col min="4097" max="4097" width="88.33203125" bestFit="1" customWidth="1"/>
    <col min="4098" max="4098" width="0.6640625" customWidth="1"/>
    <col min="4099" max="4099" width="6.33203125" bestFit="1" customWidth="1"/>
    <col min="4100" max="4100" width="7.6640625" bestFit="1" customWidth="1"/>
    <col min="4101" max="4101" width="4.5" customWidth="1"/>
    <col min="4102" max="4102" width="7.6640625" bestFit="1" customWidth="1"/>
    <col min="4103" max="4103" width="8.6640625" customWidth="1"/>
    <col min="4104" max="4104" width="7.6640625" bestFit="1" customWidth="1"/>
    <col min="4105" max="4105" width="5.33203125" bestFit="1" customWidth="1"/>
    <col min="4106" max="4106" width="0.5" customWidth="1"/>
    <col min="4107" max="4107" width="12.5" bestFit="1" customWidth="1"/>
    <col min="4108" max="4108" width="19.83203125" bestFit="1" customWidth="1"/>
    <col min="4109" max="4109" width="13.5" bestFit="1" customWidth="1"/>
    <col min="4110" max="4110" width="17.5" customWidth="1"/>
    <col min="4111" max="4111" width="56.1640625" customWidth="1"/>
    <col min="4112" max="4112" width="23.33203125" customWidth="1"/>
    <col min="4353" max="4353" width="88.33203125" bestFit="1" customWidth="1"/>
    <col min="4354" max="4354" width="0.6640625" customWidth="1"/>
    <col min="4355" max="4355" width="6.33203125" bestFit="1" customWidth="1"/>
    <col min="4356" max="4356" width="7.6640625" bestFit="1" customWidth="1"/>
    <col min="4357" max="4357" width="4.5" customWidth="1"/>
    <col min="4358" max="4358" width="7.6640625" bestFit="1" customWidth="1"/>
    <col min="4359" max="4359" width="8.6640625" customWidth="1"/>
    <col min="4360" max="4360" width="7.6640625" bestFit="1" customWidth="1"/>
    <col min="4361" max="4361" width="5.33203125" bestFit="1" customWidth="1"/>
    <col min="4362" max="4362" width="0.5" customWidth="1"/>
    <col min="4363" max="4363" width="12.5" bestFit="1" customWidth="1"/>
    <col min="4364" max="4364" width="19.83203125" bestFit="1" customWidth="1"/>
    <col min="4365" max="4365" width="13.5" bestFit="1" customWidth="1"/>
    <col min="4366" max="4366" width="17.5" customWidth="1"/>
    <col min="4367" max="4367" width="56.1640625" customWidth="1"/>
    <col min="4368" max="4368" width="23.33203125" customWidth="1"/>
    <col min="4609" max="4609" width="88.33203125" bestFit="1" customWidth="1"/>
    <col min="4610" max="4610" width="0.6640625" customWidth="1"/>
    <col min="4611" max="4611" width="6.33203125" bestFit="1" customWidth="1"/>
    <col min="4612" max="4612" width="7.6640625" bestFit="1" customWidth="1"/>
    <col min="4613" max="4613" width="4.5" customWidth="1"/>
    <col min="4614" max="4614" width="7.6640625" bestFit="1" customWidth="1"/>
    <col min="4615" max="4615" width="8.6640625" customWidth="1"/>
    <col min="4616" max="4616" width="7.6640625" bestFit="1" customWidth="1"/>
    <col min="4617" max="4617" width="5.33203125" bestFit="1" customWidth="1"/>
    <col min="4618" max="4618" width="0.5" customWidth="1"/>
    <col min="4619" max="4619" width="12.5" bestFit="1" customWidth="1"/>
    <col min="4620" max="4620" width="19.83203125" bestFit="1" customWidth="1"/>
    <col min="4621" max="4621" width="13.5" bestFit="1" customWidth="1"/>
    <col min="4622" max="4622" width="17.5" customWidth="1"/>
    <col min="4623" max="4623" width="56.1640625" customWidth="1"/>
    <col min="4624" max="4624" width="23.33203125" customWidth="1"/>
    <col min="4865" max="4865" width="88.33203125" bestFit="1" customWidth="1"/>
    <col min="4866" max="4866" width="0.6640625" customWidth="1"/>
    <col min="4867" max="4867" width="6.33203125" bestFit="1" customWidth="1"/>
    <col min="4868" max="4868" width="7.6640625" bestFit="1" customWidth="1"/>
    <col min="4869" max="4869" width="4.5" customWidth="1"/>
    <col min="4870" max="4870" width="7.6640625" bestFit="1" customWidth="1"/>
    <col min="4871" max="4871" width="8.6640625" customWidth="1"/>
    <col min="4872" max="4872" width="7.6640625" bestFit="1" customWidth="1"/>
    <col min="4873" max="4873" width="5.33203125" bestFit="1" customWidth="1"/>
    <col min="4874" max="4874" width="0.5" customWidth="1"/>
    <col min="4875" max="4875" width="12.5" bestFit="1" customWidth="1"/>
    <col min="4876" max="4876" width="19.83203125" bestFit="1" customWidth="1"/>
    <col min="4877" max="4877" width="13.5" bestFit="1" customWidth="1"/>
    <col min="4878" max="4878" width="17.5" customWidth="1"/>
    <col min="4879" max="4879" width="56.1640625" customWidth="1"/>
    <col min="4880" max="4880" width="23.33203125" customWidth="1"/>
    <col min="5121" max="5121" width="88.33203125" bestFit="1" customWidth="1"/>
    <col min="5122" max="5122" width="0.6640625" customWidth="1"/>
    <col min="5123" max="5123" width="6.33203125" bestFit="1" customWidth="1"/>
    <col min="5124" max="5124" width="7.6640625" bestFit="1" customWidth="1"/>
    <col min="5125" max="5125" width="4.5" customWidth="1"/>
    <col min="5126" max="5126" width="7.6640625" bestFit="1" customWidth="1"/>
    <col min="5127" max="5127" width="8.6640625" customWidth="1"/>
    <col min="5128" max="5128" width="7.6640625" bestFit="1" customWidth="1"/>
    <col min="5129" max="5129" width="5.33203125" bestFit="1" customWidth="1"/>
    <col min="5130" max="5130" width="0.5" customWidth="1"/>
    <col min="5131" max="5131" width="12.5" bestFit="1" customWidth="1"/>
    <col min="5132" max="5132" width="19.83203125" bestFit="1" customWidth="1"/>
    <col min="5133" max="5133" width="13.5" bestFit="1" customWidth="1"/>
    <col min="5134" max="5134" width="17.5" customWidth="1"/>
    <col min="5135" max="5135" width="56.1640625" customWidth="1"/>
    <col min="5136" max="5136" width="23.33203125" customWidth="1"/>
    <col min="5377" max="5377" width="88.33203125" bestFit="1" customWidth="1"/>
    <col min="5378" max="5378" width="0.6640625" customWidth="1"/>
    <col min="5379" max="5379" width="6.33203125" bestFit="1" customWidth="1"/>
    <col min="5380" max="5380" width="7.6640625" bestFit="1" customWidth="1"/>
    <col min="5381" max="5381" width="4.5" customWidth="1"/>
    <col min="5382" max="5382" width="7.6640625" bestFit="1" customWidth="1"/>
    <col min="5383" max="5383" width="8.6640625" customWidth="1"/>
    <col min="5384" max="5384" width="7.6640625" bestFit="1" customWidth="1"/>
    <col min="5385" max="5385" width="5.33203125" bestFit="1" customWidth="1"/>
    <col min="5386" max="5386" width="0.5" customWidth="1"/>
    <col min="5387" max="5387" width="12.5" bestFit="1" customWidth="1"/>
    <col min="5388" max="5388" width="19.83203125" bestFit="1" customWidth="1"/>
    <col min="5389" max="5389" width="13.5" bestFit="1" customWidth="1"/>
    <col min="5390" max="5390" width="17.5" customWidth="1"/>
    <col min="5391" max="5391" width="56.1640625" customWidth="1"/>
    <col min="5392" max="5392" width="23.33203125" customWidth="1"/>
    <col min="5633" max="5633" width="88.33203125" bestFit="1" customWidth="1"/>
    <col min="5634" max="5634" width="0.6640625" customWidth="1"/>
    <col min="5635" max="5635" width="6.33203125" bestFit="1" customWidth="1"/>
    <col min="5636" max="5636" width="7.6640625" bestFit="1" customWidth="1"/>
    <col min="5637" max="5637" width="4.5" customWidth="1"/>
    <col min="5638" max="5638" width="7.6640625" bestFit="1" customWidth="1"/>
    <col min="5639" max="5639" width="8.6640625" customWidth="1"/>
    <col min="5640" max="5640" width="7.6640625" bestFit="1" customWidth="1"/>
    <col min="5641" max="5641" width="5.33203125" bestFit="1" customWidth="1"/>
    <col min="5642" max="5642" width="0.5" customWidth="1"/>
    <col min="5643" max="5643" width="12.5" bestFit="1" customWidth="1"/>
    <col min="5644" max="5644" width="19.83203125" bestFit="1" customWidth="1"/>
    <col min="5645" max="5645" width="13.5" bestFit="1" customWidth="1"/>
    <col min="5646" max="5646" width="17.5" customWidth="1"/>
    <col min="5647" max="5647" width="56.1640625" customWidth="1"/>
    <col min="5648" max="5648" width="23.33203125" customWidth="1"/>
    <col min="5889" max="5889" width="88.33203125" bestFit="1" customWidth="1"/>
    <col min="5890" max="5890" width="0.6640625" customWidth="1"/>
    <col min="5891" max="5891" width="6.33203125" bestFit="1" customWidth="1"/>
    <col min="5892" max="5892" width="7.6640625" bestFit="1" customWidth="1"/>
    <col min="5893" max="5893" width="4.5" customWidth="1"/>
    <col min="5894" max="5894" width="7.6640625" bestFit="1" customWidth="1"/>
    <col min="5895" max="5895" width="8.6640625" customWidth="1"/>
    <col min="5896" max="5896" width="7.6640625" bestFit="1" customWidth="1"/>
    <col min="5897" max="5897" width="5.33203125" bestFit="1" customWidth="1"/>
    <col min="5898" max="5898" width="0.5" customWidth="1"/>
    <col min="5899" max="5899" width="12.5" bestFit="1" customWidth="1"/>
    <col min="5900" max="5900" width="19.83203125" bestFit="1" customWidth="1"/>
    <col min="5901" max="5901" width="13.5" bestFit="1" customWidth="1"/>
    <col min="5902" max="5902" width="17.5" customWidth="1"/>
    <col min="5903" max="5903" width="56.1640625" customWidth="1"/>
    <col min="5904" max="5904" width="23.33203125" customWidth="1"/>
    <col min="6145" max="6145" width="88.33203125" bestFit="1" customWidth="1"/>
    <col min="6146" max="6146" width="0.6640625" customWidth="1"/>
    <col min="6147" max="6147" width="6.33203125" bestFit="1" customWidth="1"/>
    <col min="6148" max="6148" width="7.6640625" bestFit="1" customWidth="1"/>
    <col min="6149" max="6149" width="4.5" customWidth="1"/>
    <col min="6150" max="6150" width="7.6640625" bestFit="1" customWidth="1"/>
    <col min="6151" max="6151" width="8.6640625" customWidth="1"/>
    <col min="6152" max="6152" width="7.6640625" bestFit="1" customWidth="1"/>
    <col min="6153" max="6153" width="5.33203125" bestFit="1" customWidth="1"/>
    <col min="6154" max="6154" width="0.5" customWidth="1"/>
    <col min="6155" max="6155" width="12.5" bestFit="1" customWidth="1"/>
    <col min="6156" max="6156" width="19.83203125" bestFit="1" customWidth="1"/>
    <col min="6157" max="6157" width="13.5" bestFit="1" customWidth="1"/>
    <col min="6158" max="6158" width="17.5" customWidth="1"/>
    <col min="6159" max="6159" width="56.1640625" customWidth="1"/>
    <col min="6160" max="6160" width="23.33203125" customWidth="1"/>
    <col min="6401" max="6401" width="88.33203125" bestFit="1" customWidth="1"/>
    <col min="6402" max="6402" width="0.6640625" customWidth="1"/>
    <col min="6403" max="6403" width="6.33203125" bestFit="1" customWidth="1"/>
    <col min="6404" max="6404" width="7.6640625" bestFit="1" customWidth="1"/>
    <col min="6405" max="6405" width="4.5" customWidth="1"/>
    <col min="6406" max="6406" width="7.6640625" bestFit="1" customWidth="1"/>
    <col min="6407" max="6407" width="8.6640625" customWidth="1"/>
    <col min="6408" max="6408" width="7.6640625" bestFit="1" customWidth="1"/>
    <col min="6409" max="6409" width="5.33203125" bestFit="1" customWidth="1"/>
    <col min="6410" max="6410" width="0.5" customWidth="1"/>
    <col min="6411" max="6411" width="12.5" bestFit="1" customWidth="1"/>
    <col min="6412" max="6412" width="19.83203125" bestFit="1" customWidth="1"/>
    <col min="6413" max="6413" width="13.5" bestFit="1" customWidth="1"/>
    <col min="6414" max="6414" width="17.5" customWidth="1"/>
    <col min="6415" max="6415" width="56.1640625" customWidth="1"/>
    <col min="6416" max="6416" width="23.33203125" customWidth="1"/>
    <col min="6657" max="6657" width="88.33203125" bestFit="1" customWidth="1"/>
    <col min="6658" max="6658" width="0.6640625" customWidth="1"/>
    <col min="6659" max="6659" width="6.33203125" bestFit="1" customWidth="1"/>
    <col min="6660" max="6660" width="7.6640625" bestFit="1" customWidth="1"/>
    <col min="6661" max="6661" width="4.5" customWidth="1"/>
    <col min="6662" max="6662" width="7.6640625" bestFit="1" customWidth="1"/>
    <col min="6663" max="6663" width="8.6640625" customWidth="1"/>
    <col min="6664" max="6664" width="7.6640625" bestFit="1" customWidth="1"/>
    <col min="6665" max="6665" width="5.33203125" bestFit="1" customWidth="1"/>
    <col min="6666" max="6666" width="0.5" customWidth="1"/>
    <col min="6667" max="6667" width="12.5" bestFit="1" customWidth="1"/>
    <col min="6668" max="6668" width="19.83203125" bestFit="1" customWidth="1"/>
    <col min="6669" max="6669" width="13.5" bestFit="1" customWidth="1"/>
    <col min="6670" max="6670" width="17.5" customWidth="1"/>
    <col min="6671" max="6671" width="56.1640625" customWidth="1"/>
    <col min="6672" max="6672" width="23.33203125" customWidth="1"/>
    <col min="6913" max="6913" width="88.33203125" bestFit="1" customWidth="1"/>
    <col min="6914" max="6914" width="0.6640625" customWidth="1"/>
    <col min="6915" max="6915" width="6.33203125" bestFit="1" customWidth="1"/>
    <col min="6916" max="6916" width="7.6640625" bestFit="1" customWidth="1"/>
    <col min="6917" max="6917" width="4.5" customWidth="1"/>
    <col min="6918" max="6918" width="7.6640625" bestFit="1" customWidth="1"/>
    <col min="6919" max="6919" width="8.6640625" customWidth="1"/>
    <col min="6920" max="6920" width="7.6640625" bestFit="1" customWidth="1"/>
    <col min="6921" max="6921" width="5.33203125" bestFit="1" customWidth="1"/>
    <col min="6922" max="6922" width="0.5" customWidth="1"/>
    <col min="6923" max="6923" width="12.5" bestFit="1" customWidth="1"/>
    <col min="6924" max="6924" width="19.83203125" bestFit="1" customWidth="1"/>
    <col min="6925" max="6925" width="13.5" bestFit="1" customWidth="1"/>
    <col min="6926" max="6926" width="17.5" customWidth="1"/>
    <col min="6927" max="6927" width="56.1640625" customWidth="1"/>
    <col min="6928" max="6928" width="23.33203125" customWidth="1"/>
    <col min="7169" max="7169" width="88.33203125" bestFit="1" customWidth="1"/>
    <col min="7170" max="7170" width="0.6640625" customWidth="1"/>
    <col min="7171" max="7171" width="6.33203125" bestFit="1" customWidth="1"/>
    <col min="7172" max="7172" width="7.6640625" bestFit="1" customWidth="1"/>
    <col min="7173" max="7173" width="4.5" customWidth="1"/>
    <col min="7174" max="7174" width="7.6640625" bestFit="1" customWidth="1"/>
    <col min="7175" max="7175" width="8.6640625" customWidth="1"/>
    <col min="7176" max="7176" width="7.6640625" bestFit="1" customWidth="1"/>
    <col min="7177" max="7177" width="5.33203125" bestFit="1" customWidth="1"/>
    <col min="7178" max="7178" width="0.5" customWidth="1"/>
    <col min="7179" max="7179" width="12.5" bestFit="1" customWidth="1"/>
    <col min="7180" max="7180" width="19.83203125" bestFit="1" customWidth="1"/>
    <col min="7181" max="7181" width="13.5" bestFit="1" customWidth="1"/>
    <col min="7182" max="7182" width="17.5" customWidth="1"/>
    <col min="7183" max="7183" width="56.1640625" customWidth="1"/>
    <col min="7184" max="7184" width="23.33203125" customWidth="1"/>
    <col min="7425" max="7425" width="88.33203125" bestFit="1" customWidth="1"/>
    <col min="7426" max="7426" width="0.6640625" customWidth="1"/>
    <col min="7427" max="7427" width="6.33203125" bestFit="1" customWidth="1"/>
    <col min="7428" max="7428" width="7.6640625" bestFit="1" customWidth="1"/>
    <col min="7429" max="7429" width="4.5" customWidth="1"/>
    <col min="7430" max="7430" width="7.6640625" bestFit="1" customWidth="1"/>
    <col min="7431" max="7431" width="8.6640625" customWidth="1"/>
    <col min="7432" max="7432" width="7.6640625" bestFit="1" customWidth="1"/>
    <col min="7433" max="7433" width="5.33203125" bestFit="1" customWidth="1"/>
    <col min="7434" max="7434" width="0.5" customWidth="1"/>
    <col min="7435" max="7435" width="12.5" bestFit="1" customWidth="1"/>
    <col min="7436" max="7436" width="19.83203125" bestFit="1" customWidth="1"/>
    <col min="7437" max="7437" width="13.5" bestFit="1" customWidth="1"/>
    <col min="7438" max="7438" width="17.5" customWidth="1"/>
    <col min="7439" max="7439" width="56.1640625" customWidth="1"/>
    <col min="7440" max="7440" width="23.33203125" customWidth="1"/>
    <col min="7681" max="7681" width="88.33203125" bestFit="1" customWidth="1"/>
    <col min="7682" max="7682" width="0.6640625" customWidth="1"/>
    <col min="7683" max="7683" width="6.33203125" bestFit="1" customWidth="1"/>
    <col min="7684" max="7684" width="7.6640625" bestFit="1" customWidth="1"/>
    <col min="7685" max="7685" width="4.5" customWidth="1"/>
    <col min="7686" max="7686" width="7.6640625" bestFit="1" customWidth="1"/>
    <col min="7687" max="7687" width="8.6640625" customWidth="1"/>
    <col min="7688" max="7688" width="7.6640625" bestFit="1" customWidth="1"/>
    <col min="7689" max="7689" width="5.33203125" bestFit="1" customWidth="1"/>
    <col min="7690" max="7690" width="0.5" customWidth="1"/>
    <col min="7691" max="7691" width="12.5" bestFit="1" customWidth="1"/>
    <col min="7692" max="7692" width="19.83203125" bestFit="1" customWidth="1"/>
    <col min="7693" max="7693" width="13.5" bestFit="1" customWidth="1"/>
    <col min="7694" max="7694" width="17.5" customWidth="1"/>
    <col min="7695" max="7695" width="56.1640625" customWidth="1"/>
    <col min="7696" max="7696" width="23.33203125" customWidth="1"/>
    <col min="7937" max="7937" width="88.33203125" bestFit="1" customWidth="1"/>
    <col min="7938" max="7938" width="0.6640625" customWidth="1"/>
    <col min="7939" max="7939" width="6.33203125" bestFit="1" customWidth="1"/>
    <col min="7940" max="7940" width="7.6640625" bestFit="1" customWidth="1"/>
    <col min="7941" max="7941" width="4.5" customWidth="1"/>
    <col min="7942" max="7942" width="7.6640625" bestFit="1" customWidth="1"/>
    <col min="7943" max="7943" width="8.6640625" customWidth="1"/>
    <col min="7944" max="7944" width="7.6640625" bestFit="1" customWidth="1"/>
    <col min="7945" max="7945" width="5.33203125" bestFit="1" customWidth="1"/>
    <col min="7946" max="7946" width="0.5" customWidth="1"/>
    <col min="7947" max="7947" width="12.5" bestFit="1" customWidth="1"/>
    <col min="7948" max="7948" width="19.83203125" bestFit="1" customWidth="1"/>
    <col min="7949" max="7949" width="13.5" bestFit="1" customWidth="1"/>
    <col min="7950" max="7950" width="17.5" customWidth="1"/>
    <col min="7951" max="7951" width="56.1640625" customWidth="1"/>
    <col min="7952" max="7952" width="23.33203125" customWidth="1"/>
    <col min="8193" max="8193" width="88.33203125" bestFit="1" customWidth="1"/>
    <col min="8194" max="8194" width="0.6640625" customWidth="1"/>
    <col min="8195" max="8195" width="6.33203125" bestFit="1" customWidth="1"/>
    <col min="8196" max="8196" width="7.6640625" bestFit="1" customWidth="1"/>
    <col min="8197" max="8197" width="4.5" customWidth="1"/>
    <col min="8198" max="8198" width="7.6640625" bestFit="1" customWidth="1"/>
    <col min="8199" max="8199" width="8.6640625" customWidth="1"/>
    <col min="8200" max="8200" width="7.6640625" bestFit="1" customWidth="1"/>
    <col min="8201" max="8201" width="5.33203125" bestFit="1" customWidth="1"/>
    <col min="8202" max="8202" width="0.5" customWidth="1"/>
    <col min="8203" max="8203" width="12.5" bestFit="1" customWidth="1"/>
    <col min="8204" max="8204" width="19.83203125" bestFit="1" customWidth="1"/>
    <col min="8205" max="8205" width="13.5" bestFit="1" customWidth="1"/>
    <col min="8206" max="8206" width="17.5" customWidth="1"/>
    <col min="8207" max="8207" width="56.1640625" customWidth="1"/>
    <col min="8208" max="8208" width="23.33203125" customWidth="1"/>
    <col min="8449" max="8449" width="88.33203125" bestFit="1" customWidth="1"/>
    <col min="8450" max="8450" width="0.6640625" customWidth="1"/>
    <col min="8451" max="8451" width="6.33203125" bestFit="1" customWidth="1"/>
    <col min="8452" max="8452" width="7.6640625" bestFit="1" customWidth="1"/>
    <col min="8453" max="8453" width="4.5" customWidth="1"/>
    <col min="8454" max="8454" width="7.6640625" bestFit="1" customWidth="1"/>
    <col min="8455" max="8455" width="8.6640625" customWidth="1"/>
    <col min="8456" max="8456" width="7.6640625" bestFit="1" customWidth="1"/>
    <col min="8457" max="8457" width="5.33203125" bestFit="1" customWidth="1"/>
    <col min="8458" max="8458" width="0.5" customWidth="1"/>
    <col min="8459" max="8459" width="12.5" bestFit="1" customWidth="1"/>
    <col min="8460" max="8460" width="19.83203125" bestFit="1" customWidth="1"/>
    <col min="8461" max="8461" width="13.5" bestFit="1" customWidth="1"/>
    <col min="8462" max="8462" width="17.5" customWidth="1"/>
    <col min="8463" max="8463" width="56.1640625" customWidth="1"/>
    <col min="8464" max="8464" width="23.33203125" customWidth="1"/>
    <col min="8705" max="8705" width="88.33203125" bestFit="1" customWidth="1"/>
    <col min="8706" max="8706" width="0.6640625" customWidth="1"/>
    <col min="8707" max="8707" width="6.33203125" bestFit="1" customWidth="1"/>
    <col min="8708" max="8708" width="7.6640625" bestFit="1" customWidth="1"/>
    <col min="8709" max="8709" width="4.5" customWidth="1"/>
    <col min="8710" max="8710" width="7.6640625" bestFit="1" customWidth="1"/>
    <col min="8711" max="8711" width="8.6640625" customWidth="1"/>
    <col min="8712" max="8712" width="7.6640625" bestFit="1" customWidth="1"/>
    <col min="8713" max="8713" width="5.33203125" bestFit="1" customWidth="1"/>
    <col min="8714" max="8714" width="0.5" customWidth="1"/>
    <col min="8715" max="8715" width="12.5" bestFit="1" customWidth="1"/>
    <col min="8716" max="8716" width="19.83203125" bestFit="1" customWidth="1"/>
    <col min="8717" max="8717" width="13.5" bestFit="1" customWidth="1"/>
    <col min="8718" max="8718" width="17.5" customWidth="1"/>
    <col min="8719" max="8719" width="56.1640625" customWidth="1"/>
    <col min="8720" max="8720" width="23.33203125" customWidth="1"/>
    <col min="8961" max="8961" width="88.33203125" bestFit="1" customWidth="1"/>
    <col min="8962" max="8962" width="0.6640625" customWidth="1"/>
    <col min="8963" max="8963" width="6.33203125" bestFit="1" customWidth="1"/>
    <col min="8964" max="8964" width="7.6640625" bestFit="1" customWidth="1"/>
    <col min="8965" max="8965" width="4.5" customWidth="1"/>
    <col min="8966" max="8966" width="7.6640625" bestFit="1" customWidth="1"/>
    <col min="8967" max="8967" width="8.6640625" customWidth="1"/>
    <col min="8968" max="8968" width="7.6640625" bestFit="1" customWidth="1"/>
    <col min="8969" max="8969" width="5.33203125" bestFit="1" customWidth="1"/>
    <col min="8970" max="8970" width="0.5" customWidth="1"/>
    <col min="8971" max="8971" width="12.5" bestFit="1" customWidth="1"/>
    <col min="8972" max="8972" width="19.83203125" bestFit="1" customWidth="1"/>
    <col min="8973" max="8973" width="13.5" bestFit="1" customWidth="1"/>
    <col min="8974" max="8974" width="17.5" customWidth="1"/>
    <col min="8975" max="8975" width="56.1640625" customWidth="1"/>
    <col min="8976" max="8976" width="23.33203125" customWidth="1"/>
    <col min="9217" max="9217" width="88.33203125" bestFit="1" customWidth="1"/>
    <col min="9218" max="9218" width="0.6640625" customWidth="1"/>
    <col min="9219" max="9219" width="6.33203125" bestFit="1" customWidth="1"/>
    <col min="9220" max="9220" width="7.6640625" bestFit="1" customWidth="1"/>
    <col min="9221" max="9221" width="4.5" customWidth="1"/>
    <col min="9222" max="9222" width="7.6640625" bestFit="1" customWidth="1"/>
    <col min="9223" max="9223" width="8.6640625" customWidth="1"/>
    <col min="9224" max="9224" width="7.6640625" bestFit="1" customWidth="1"/>
    <col min="9225" max="9225" width="5.33203125" bestFit="1" customWidth="1"/>
    <col min="9226" max="9226" width="0.5" customWidth="1"/>
    <col min="9227" max="9227" width="12.5" bestFit="1" customWidth="1"/>
    <col min="9228" max="9228" width="19.83203125" bestFit="1" customWidth="1"/>
    <col min="9229" max="9229" width="13.5" bestFit="1" customWidth="1"/>
    <col min="9230" max="9230" width="17.5" customWidth="1"/>
    <col min="9231" max="9231" width="56.1640625" customWidth="1"/>
    <col min="9232" max="9232" width="23.33203125" customWidth="1"/>
    <col min="9473" max="9473" width="88.33203125" bestFit="1" customWidth="1"/>
    <col min="9474" max="9474" width="0.6640625" customWidth="1"/>
    <col min="9475" max="9475" width="6.33203125" bestFit="1" customWidth="1"/>
    <col min="9476" max="9476" width="7.6640625" bestFit="1" customWidth="1"/>
    <col min="9477" max="9477" width="4.5" customWidth="1"/>
    <col min="9478" max="9478" width="7.6640625" bestFit="1" customWidth="1"/>
    <col min="9479" max="9479" width="8.6640625" customWidth="1"/>
    <col min="9480" max="9480" width="7.6640625" bestFit="1" customWidth="1"/>
    <col min="9481" max="9481" width="5.33203125" bestFit="1" customWidth="1"/>
    <col min="9482" max="9482" width="0.5" customWidth="1"/>
    <col min="9483" max="9483" width="12.5" bestFit="1" customWidth="1"/>
    <col min="9484" max="9484" width="19.83203125" bestFit="1" customWidth="1"/>
    <col min="9485" max="9485" width="13.5" bestFit="1" customWidth="1"/>
    <col min="9486" max="9486" width="17.5" customWidth="1"/>
    <col min="9487" max="9487" width="56.1640625" customWidth="1"/>
    <col min="9488" max="9488" width="23.33203125" customWidth="1"/>
    <col min="9729" max="9729" width="88.33203125" bestFit="1" customWidth="1"/>
    <col min="9730" max="9730" width="0.6640625" customWidth="1"/>
    <col min="9731" max="9731" width="6.33203125" bestFit="1" customWidth="1"/>
    <col min="9732" max="9732" width="7.6640625" bestFit="1" customWidth="1"/>
    <col min="9733" max="9733" width="4.5" customWidth="1"/>
    <col min="9734" max="9734" width="7.6640625" bestFit="1" customWidth="1"/>
    <col min="9735" max="9735" width="8.6640625" customWidth="1"/>
    <col min="9736" max="9736" width="7.6640625" bestFit="1" customWidth="1"/>
    <col min="9737" max="9737" width="5.33203125" bestFit="1" customWidth="1"/>
    <col min="9738" max="9738" width="0.5" customWidth="1"/>
    <col min="9739" max="9739" width="12.5" bestFit="1" customWidth="1"/>
    <col min="9740" max="9740" width="19.83203125" bestFit="1" customWidth="1"/>
    <col min="9741" max="9741" width="13.5" bestFit="1" customWidth="1"/>
    <col min="9742" max="9742" width="17.5" customWidth="1"/>
    <col min="9743" max="9743" width="56.1640625" customWidth="1"/>
    <col min="9744" max="9744" width="23.33203125" customWidth="1"/>
    <col min="9985" max="9985" width="88.33203125" bestFit="1" customWidth="1"/>
    <col min="9986" max="9986" width="0.6640625" customWidth="1"/>
    <col min="9987" max="9987" width="6.33203125" bestFit="1" customWidth="1"/>
    <col min="9988" max="9988" width="7.6640625" bestFit="1" customWidth="1"/>
    <col min="9989" max="9989" width="4.5" customWidth="1"/>
    <col min="9990" max="9990" width="7.6640625" bestFit="1" customWidth="1"/>
    <col min="9991" max="9991" width="8.6640625" customWidth="1"/>
    <col min="9992" max="9992" width="7.6640625" bestFit="1" customWidth="1"/>
    <col min="9993" max="9993" width="5.33203125" bestFit="1" customWidth="1"/>
    <col min="9994" max="9994" width="0.5" customWidth="1"/>
    <col min="9995" max="9995" width="12.5" bestFit="1" customWidth="1"/>
    <col min="9996" max="9996" width="19.83203125" bestFit="1" customWidth="1"/>
    <col min="9997" max="9997" width="13.5" bestFit="1" customWidth="1"/>
    <col min="9998" max="9998" width="17.5" customWidth="1"/>
    <col min="9999" max="9999" width="56.1640625" customWidth="1"/>
    <col min="10000" max="10000" width="23.33203125" customWidth="1"/>
    <col min="10241" max="10241" width="88.33203125" bestFit="1" customWidth="1"/>
    <col min="10242" max="10242" width="0.6640625" customWidth="1"/>
    <col min="10243" max="10243" width="6.33203125" bestFit="1" customWidth="1"/>
    <col min="10244" max="10244" width="7.6640625" bestFit="1" customWidth="1"/>
    <col min="10245" max="10245" width="4.5" customWidth="1"/>
    <col min="10246" max="10246" width="7.6640625" bestFit="1" customWidth="1"/>
    <col min="10247" max="10247" width="8.6640625" customWidth="1"/>
    <col min="10248" max="10248" width="7.6640625" bestFit="1" customWidth="1"/>
    <col min="10249" max="10249" width="5.33203125" bestFit="1" customWidth="1"/>
    <col min="10250" max="10250" width="0.5" customWidth="1"/>
    <col min="10251" max="10251" width="12.5" bestFit="1" customWidth="1"/>
    <col min="10252" max="10252" width="19.83203125" bestFit="1" customWidth="1"/>
    <col min="10253" max="10253" width="13.5" bestFit="1" customWidth="1"/>
    <col min="10254" max="10254" width="17.5" customWidth="1"/>
    <col min="10255" max="10255" width="56.1640625" customWidth="1"/>
    <col min="10256" max="10256" width="23.33203125" customWidth="1"/>
    <col min="10497" max="10497" width="88.33203125" bestFit="1" customWidth="1"/>
    <col min="10498" max="10498" width="0.6640625" customWidth="1"/>
    <col min="10499" max="10499" width="6.33203125" bestFit="1" customWidth="1"/>
    <col min="10500" max="10500" width="7.6640625" bestFit="1" customWidth="1"/>
    <col min="10501" max="10501" width="4.5" customWidth="1"/>
    <col min="10502" max="10502" width="7.6640625" bestFit="1" customWidth="1"/>
    <col min="10503" max="10503" width="8.6640625" customWidth="1"/>
    <col min="10504" max="10504" width="7.6640625" bestFit="1" customWidth="1"/>
    <col min="10505" max="10505" width="5.33203125" bestFit="1" customWidth="1"/>
    <col min="10506" max="10506" width="0.5" customWidth="1"/>
    <col min="10507" max="10507" width="12.5" bestFit="1" customWidth="1"/>
    <col min="10508" max="10508" width="19.83203125" bestFit="1" customWidth="1"/>
    <col min="10509" max="10509" width="13.5" bestFit="1" customWidth="1"/>
    <col min="10510" max="10510" width="17.5" customWidth="1"/>
    <col min="10511" max="10511" width="56.1640625" customWidth="1"/>
    <col min="10512" max="10512" width="23.33203125" customWidth="1"/>
    <col min="10753" max="10753" width="88.33203125" bestFit="1" customWidth="1"/>
    <col min="10754" max="10754" width="0.6640625" customWidth="1"/>
    <col min="10755" max="10755" width="6.33203125" bestFit="1" customWidth="1"/>
    <col min="10756" max="10756" width="7.6640625" bestFit="1" customWidth="1"/>
    <col min="10757" max="10757" width="4.5" customWidth="1"/>
    <col min="10758" max="10758" width="7.6640625" bestFit="1" customWidth="1"/>
    <col min="10759" max="10759" width="8.6640625" customWidth="1"/>
    <col min="10760" max="10760" width="7.6640625" bestFit="1" customWidth="1"/>
    <col min="10761" max="10761" width="5.33203125" bestFit="1" customWidth="1"/>
    <col min="10762" max="10762" width="0.5" customWidth="1"/>
    <col min="10763" max="10763" width="12.5" bestFit="1" customWidth="1"/>
    <col min="10764" max="10764" width="19.83203125" bestFit="1" customWidth="1"/>
    <col min="10765" max="10765" width="13.5" bestFit="1" customWidth="1"/>
    <col min="10766" max="10766" width="17.5" customWidth="1"/>
    <col min="10767" max="10767" width="56.1640625" customWidth="1"/>
    <col min="10768" max="10768" width="23.33203125" customWidth="1"/>
    <col min="11009" max="11009" width="88.33203125" bestFit="1" customWidth="1"/>
    <col min="11010" max="11010" width="0.6640625" customWidth="1"/>
    <col min="11011" max="11011" width="6.33203125" bestFit="1" customWidth="1"/>
    <col min="11012" max="11012" width="7.6640625" bestFit="1" customWidth="1"/>
    <col min="11013" max="11013" width="4.5" customWidth="1"/>
    <col min="11014" max="11014" width="7.6640625" bestFit="1" customWidth="1"/>
    <col min="11015" max="11015" width="8.6640625" customWidth="1"/>
    <col min="11016" max="11016" width="7.6640625" bestFit="1" customWidth="1"/>
    <col min="11017" max="11017" width="5.33203125" bestFit="1" customWidth="1"/>
    <col min="11018" max="11018" width="0.5" customWidth="1"/>
    <col min="11019" max="11019" width="12.5" bestFit="1" customWidth="1"/>
    <col min="11020" max="11020" width="19.83203125" bestFit="1" customWidth="1"/>
    <col min="11021" max="11021" width="13.5" bestFit="1" customWidth="1"/>
    <col min="11022" max="11022" width="17.5" customWidth="1"/>
    <col min="11023" max="11023" width="56.1640625" customWidth="1"/>
    <col min="11024" max="11024" width="23.33203125" customWidth="1"/>
    <col min="11265" max="11265" width="88.33203125" bestFit="1" customWidth="1"/>
    <col min="11266" max="11266" width="0.6640625" customWidth="1"/>
    <col min="11267" max="11267" width="6.33203125" bestFit="1" customWidth="1"/>
    <col min="11268" max="11268" width="7.6640625" bestFit="1" customWidth="1"/>
    <col min="11269" max="11269" width="4.5" customWidth="1"/>
    <col min="11270" max="11270" width="7.6640625" bestFit="1" customWidth="1"/>
    <col min="11271" max="11271" width="8.6640625" customWidth="1"/>
    <col min="11272" max="11272" width="7.6640625" bestFit="1" customWidth="1"/>
    <col min="11273" max="11273" width="5.33203125" bestFit="1" customWidth="1"/>
    <col min="11274" max="11274" width="0.5" customWidth="1"/>
    <col min="11275" max="11275" width="12.5" bestFit="1" customWidth="1"/>
    <col min="11276" max="11276" width="19.83203125" bestFit="1" customWidth="1"/>
    <col min="11277" max="11277" width="13.5" bestFit="1" customWidth="1"/>
    <col min="11278" max="11278" width="17.5" customWidth="1"/>
    <col min="11279" max="11279" width="56.1640625" customWidth="1"/>
    <col min="11280" max="11280" width="23.33203125" customWidth="1"/>
    <col min="11521" max="11521" width="88.33203125" bestFit="1" customWidth="1"/>
    <col min="11522" max="11522" width="0.6640625" customWidth="1"/>
    <col min="11523" max="11523" width="6.33203125" bestFit="1" customWidth="1"/>
    <col min="11524" max="11524" width="7.6640625" bestFit="1" customWidth="1"/>
    <col min="11525" max="11525" width="4.5" customWidth="1"/>
    <col min="11526" max="11526" width="7.6640625" bestFit="1" customWidth="1"/>
    <col min="11527" max="11527" width="8.6640625" customWidth="1"/>
    <col min="11528" max="11528" width="7.6640625" bestFit="1" customWidth="1"/>
    <col min="11529" max="11529" width="5.33203125" bestFit="1" customWidth="1"/>
    <col min="11530" max="11530" width="0.5" customWidth="1"/>
    <col min="11531" max="11531" width="12.5" bestFit="1" customWidth="1"/>
    <col min="11532" max="11532" width="19.83203125" bestFit="1" customWidth="1"/>
    <col min="11533" max="11533" width="13.5" bestFit="1" customWidth="1"/>
    <col min="11534" max="11534" width="17.5" customWidth="1"/>
    <col min="11535" max="11535" width="56.1640625" customWidth="1"/>
    <col min="11536" max="11536" width="23.33203125" customWidth="1"/>
    <col min="11777" max="11777" width="88.33203125" bestFit="1" customWidth="1"/>
    <col min="11778" max="11778" width="0.6640625" customWidth="1"/>
    <col min="11779" max="11779" width="6.33203125" bestFit="1" customWidth="1"/>
    <col min="11780" max="11780" width="7.6640625" bestFit="1" customWidth="1"/>
    <col min="11781" max="11781" width="4.5" customWidth="1"/>
    <col min="11782" max="11782" width="7.6640625" bestFit="1" customWidth="1"/>
    <col min="11783" max="11783" width="8.6640625" customWidth="1"/>
    <col min="11784" max="11784" width="7.6640625" bestFit="1" customWidth="1"/>
    <col min="11785" max="11785" width="5.33203125" bestFit="1" customWidth="1"/>
    <col min="11786" max="11786" width="0.5" customWidth="1"/>
    <col min="11787" max="11787" width="12.5" bestFit="1" customWidth="1"/>
    <col min="11788" max="11788" width="19.83203125" bestFit="1" customWidth="1"/>
    <col min="11789" max="11789" width="13.5" bestFit="1" customWidth="1"/>
    <col min="11790" max="11790" width="17.5" customWidth="1"/>
    <col min="11791" max="11791" width="56.1640625" customWidth="1"/>
    <col min="11792" max="11792" width="23.33203125" customWidth="1"/>
    <col min="12033" max="12033" width="88.33203125" bestFit="1" customWidth="1"/>
    <col min="12034" max="12034" width="0.6640625" customWidth="1"/>
    <col min="12035" max="12035" width="6.33203125" bestFit="1" customWidth="1"/>
    <col min="12036" max="12036" width="7.6640625" bestFit="1" customWidth="1"/>
    <col min="12037" max="12037" width="4.5" customWidth="1"/>
    <col min="12038" max="12038" width="7.6640625" bestFit="1" customWidth="1"/>
    <col min="12039" max="12039" width="8.6640625" customWidth="1"/>
    <col min="12040" max="12040" width="7.6640625" bestFit="1" customWidth="1"/>
    <col min="12041" max="12041" width="5.33203125" bestFit="1" customWidth="1"/>
    <col min="12042" max="12042" width="0.5" customWidth="1"/>
    <col min="12043" max="12043" width="12.5" bestFit="1" customWidth="1"/>
    <col min="12044" max="12044" width="19.83203125" bestFit="1" customWidth="1"/>
    <col min="12045" max="12045" width="13.5" bestFit="1" customWidth="1"/>
    <col min="12046" max="12046" width="17.5" customWidth="1"/>
    <col min="12047" max="12047" width="56.1640625" customWidth="1"/>
    <col min="12048" max="12048" width="23.33203125" customWidth="1"/>
    <col min="12289" max="12289" width="88.33203125" bestFit="1" customWidth="1"/>
    <col min="12290" max="12290" width="0.6640625" customWidth="1"/>
    <col min="12291" max="12291" width="6.33203125" bestFit="1" customWidth="1"/>
    <col min="12292" max="12292" width="7.6640625" bestFit="1" customWidth="1"/>
    <col min="12293" max="12293" width="4.5" customWidth="1"/>
    <col min="12294" max="12294" width="7.6640625" bestFit="1" customWidth="1"/>
    <col min="12295" max="12295" width="8.6640625" customWidth="1"/>
    <col min="12296" max="12296" width="7.6640625" bestFit="1" customWidth="1"/>
    <col min="12297" max="12297" width="5.33203125" bestFit="1" customWidth="1"/>
    <col min="12298" max="12298" width="0.5" customWidth="1"/>
    <col min="12299" max="12299" width="12.5" bestFit="1" customWidth="1"/>
    <col min="12300" max="12300" width="19.83203125" bestFit="1" customWidth="1"/>
    <col min="12301" max="12301" width="13.5" bestFit="1" customWidth="1"/>
    <col min="12302" max="12302" width="17.5" customWidth="1"/>
    <col min="12303" max="12303" width="56.1640625" customWidth="1"/>
    <col min="12304" max="12304" width="23.33203125" customWidth="1"/>
    <col min="12545" max="12545" width="88.33203125" bestFit="1" customWidth="1"/>
    <col min="12546" max="12546" width="0.6640625" customWidth="1"/>
    <col min="12547" max="12547" width="6.33203125" bestFit="1" customWidth="1"/>
    <col min="12548" max="12548" width="7.6640625" bestFit="1" customWidth="1"/>
    <col min="12549" max="12549" width="4.5" customWidth="1"/>
    <col min="12550" max="12550" width="7.6640625" bestFit="1" customWidth="1"/>
    <col min="12551" max="12551" width="8.6640625" customWidth="1"/>
    <col min="12552" max="12552" width="7.6640625" bestFit="1" customWidth="1"/>
    <col min="12553" max="12553" width="5.33203125" bestFit="1" customWidth="1"/>
    <col min="12554" max="12554" width="0.5" customWidth="1"/>
    <col min="12555" max="12555" width="12.5" bestFit="1" customWidth="1"/>
    <col min="12556" max="12556" width="19.83203125" bestFit="1" customWidth="1"/>
    <col min="12557" max="12557" width="13.5" bestFit="1" customWidth="1"/>
    <col min="12558" max="12558" width="17.5" customWidth="1"/>
    <col min="12559" max="12559" width="56.1640625" customWidth="1"/>
    <col min="12560" max="12560" width="23.33203125" customWidth="1"/>
    <col min="12801" max="12801" width="88.33203125" bestFit="1" customWidth="1"/>
    <col min="12802" max="12802" width="0.6640625" customWidth="1"/>
    <col min="12803" max="12803" width="6.33203125" bestFit="1" customWidth="1"/>
    <col min="12804" max="12804" width="7.6640625" bestFit="1" customWidth="1"/>
    <col min="12805" max="12805" width="4.5" customWidth="1"/>
    <col min="12806" max="12806" width="7.6640625" bestFit="1" customWidth="1"/>
    <col min="12807" max="12807" width="8.6640625" customWidth="1"/>
    <col min="12808" max="12808" width="7.6640625" bestFit="1" customWidth="1"/>
    <col min="12809" max="12809" width="5.33203125" bestFit="1" customWidth="1"/>
    <col min="12810" max="12810" width="0.5" customWidth="1"/>
    <col min="12811" max="12811" width="12.5" bestFit="1" customWidth="1"/>
    <col min="12812" max="12812" width="19.83203125" bestFit="1" customWidth="1"/>
    <col min="12813" max="12813" width="13.5" bestFit="1" customWidth="1"/>
    <col min="12814" max="12814" width="17.5" customWidth="1"/>
    <col min="12815" max="12815" width="56.1640625" customWidth="1"/>
    <col min="12816" max="12816" width="23.33203125" customWidth="1"/>
    <col min="13057" max="13057" width="88.33203125" bestFit="1" customWidth="1"/>
    <col min="13058" max="13058" width="0.6640625" customWidth="1"/>
    <col min="13059" max="13059" width="6.33203125" bestFit="1" customWidth="1"/>
    <col min="13060" max="13060" width="7.6640625" bestFit="1" customWidth="1"/>
    <col min="13061" max="13061" width="4.5" customWidth="1"/>
    <col min="13062" max="13062" width="7.6640625" bestFit="1" customWidth="1"/>
    <col min="13063" max="13063" width="8.6640625" customWidth="1"/>
    <col min="13064" max="13064" width="7.6640625" bestFit="1" customWidth="1"/>
    <col min="13065" max="13065" width="5.33203125" bestFit="1" customWidth="1"/>
    <col min="13066" max="13066" width="0.5" customWidth="1"/>
    <col min="13067" max="13067" width="12.5" bestFit="1" customWidth="1"/>
    <col min="13068" max="13068" width="19.83203125" bestFit="1" customWidth="1"/>
    <col min="13069" max="13069" width="13.5" bestFit="1" customWidth="1"/>
    <col min="13070" max="13070" width="17.5" customWidth="1"/>
    <col min="13071" max="13071" width="56.1640625" customWidth="1"/>
    <col min="13072" max="13072" width="23.33203125" customWidth="1"/>
    <col min="13313" max="13313" width="88.33203125" bestFit="1" customWidth="1"/>
    <col min="13314" max="13314" width="0.6640625" customWidth="1"/>
    <col min="13315" max="13315" width="6.33203125" bestFit="1" customWidth="1"/>
    <col min="13316" max="13316" width="7.6640625" bestFit="1" customWidth="1"/>
    <col min="13317" max="13317" width="4.5" customWidth="1"/>
    <col min="13318" max="13318" width="7.6640625" bestFit="1" customWidth="1"/>
    <col min="13319" max="13319" width="8.6640625" customWidth="1"/>
    <col min="13320" max="13320" width="7.6640625" bestFit="1" customWidth="1"/>
    <col min="13321" max="13321" width="5.33203125" bestFit="1" customWidth="1"/>
    <col min="13322" max="13322" width="0.5" customWidth="1"/>
    <col min="13323" max="13323" width="12.5" bestFit="1" customWidth="1"/>
    <col min="13324" max="13324" width="19.83203125" bestFit="1" customWidth="1"/>
    <col min="13325" max="13325" width="13.5" bestFit="1" customWidth="1"/>
    <col min="13326" max="13326" width="17.5" customWidth="1"/>
    <col min="13327" max="13327" width="56.1640625" customWidth="1"/>
    <col min="13328" max="13328" width="23.33203125" customWidth="1"/>
    <col min="13569" max="13569" width="88.33203125" bestFit="1" customWidth="1"/>
    <col min="13570" max="13570" width="0.6640625" customWidth="1"/>
    <col min="13571" max="13571" width="6.33203125" bestFit="1" customWidth="1"/>
    <col min="13572" max="13572" width="7.6640625" bestFit="1" customWidth="1"/>
    <col min="13573" max="13573" width="4.5" customWidth="1"/>
    <col min="13574" max="13574" width="7.6640625" bestFit="1" customWidth="1"/>
    <col min="13575" max="13575" width="8.6640625" customWidth="1"/>
    <col min="13576" max="13576" width="7.6640625" bestFit="1" customWidth="1"/>
    <col min="13577" max="13577" width="5.33203125" bestFit="1" customWidth="1"/>
    <col min="13578" max="13578" width="0.5" customWidth="1"/>
    <col min="13579" max="13579" width="12.5" bestFit="1" customWidth="1"/>
    <col min="13580" max="13580" width="19.83203125" bestFit="1" customWidth="1"/>
    <col min="13581" max="13581" width="13.5" bestFit="1" customWidth="1"/>
    <col min="13582" max="13582" width="17.5" customWidth="1"/>
    <col min="13583" max="13583" width="56.1640625" customWidth="1"/>
    <col min="13584" max="13584" width="23.33203125" customWidth="1"/>
    <col min="13825" max="13825" width="88.33203125" bestFit="1" customWidth="1"/>
    <col min="13826" max="13826" width="0.6640625" customWidth="1"/>
    <col min="13827" max="13827" width="6.33203125" bestFit="1" customWidth="1"/>
    <col min="13828" max="13828" width="7.6640625" bestFit="1" customWidth="1"/>
    <col min="13829" max="13829" width="4.5" customWidth="1"/>
    <col min="13830" max="13830" width="7.6640625" bestFit="1" customWidth="1"/>
    <col min="13831" max="13831" width="8.6640625" customWidth="1"/>
    <col min="13832" max="13832" width="7.6640625" bestFit="1" customWidth="1"/>
    <col min="13833" max="13833" width="5.33203125" bestFit="1" customWidth="1"/>
    <col min="13834" max="13834" width="0.5" customWidth="1"/>
    <col min="13835" max="13835" width="12.5" bestFit="1" customWidth="1"/>
    <col min="13836" max="13836" width="19.83203125" bestFit="1" customWidth="1"/>
    <col min="13837" max="13837" width="13.5" bestFit="1" customWidth="1"/>
    <col min="13838" max="13838" width="17.5" customWidth="1"/>
    <col min="13839" max="13839" width="56.1640625" customWidth="1"/>
    <col min="13840" max="13840" width="23.33203125" customWidth="1"/>
    <col min="14081" max="14081" width="88.33203125" bestFit="1" customWidth="1"/>
    <col min="14082" max="14082" width="0.6640625" customWidth="1"/>
    <col min="14083" max="14083" width="6.33203125" bestFit="1" customWidth="1"/>
    <col min="14084" max="14084" width="7.6640625" bestFit="1" customWidth="1"/>
    <col min="14085" max="14085" width="4.5" customWidth="1"/>
    <col min="14086" max="14086" width="7.6640625" bestFit="1" customWidth="1"/>
    <col min="14087" max="14087" width="8.6640625" customWidth="1"/>
    <col min="14088" max="14088" width="7.6640625" bestFit="1" customWidth="1"/>
    <col min="14089" max="14089" width="5.33203125" bestFit="1" customWidth="1"/>
    <col min="14090" max="14090" width="0.5" customWidth="1"/>
    <col min="14091" max="14091" width="12.5" bestFit="1" customWidth="1"/>
    <col min="14092" max="14092" width="19.83203125" bestFit="1" customWidth="1"/>
    <col min="14093" max="14093" width="13.5" bestFit="1" customWidth="1"/>
    <col min="14094" max="14094" width="17.5" customWidth="1"/>
    <col min="14095" max="14095" width="56.1640625" customWidth="1"/>
    <col min="14096" max="14096" width="23.33203125" customWidth="1"/>
    <col min="14337" max="14337" width="88.33203125" bestFit="1" customWidth="1"/>
    <col min="14338" max="14338" width="0.6640625" customWidth="1"/>
    <col min="14339" max="14339" width="6.33203125" bestFit="1" customWidth="1"/>
    <col min="14340" max="14340" width="7.6640625" bestFit="1" customWidth="1"/>
    <col min="14341" max="14341" width="4.5" customWidth="1"/>
    <col min="14342" max="14342" width="7.6640625" bestFit="1" customWidth="1"/>
    <col min="14343" max="14343" width="8.6640625" customWidth="1"/>
    <col min="14344" max="14344" width="7.6640625" bestFit="1" customWidth="1"/>
    <col min="14345" max="14345" width="5.33203125" bestFit="1" customWidth="1"/>
    <col min="14346" max="14346" width="0.5" customWidth="1"/>
    <col min="14347" max="14347" width="12.5" bestFit="1" customWidth="1"/>
    <col min="14348" max="14348" width="19.83203125" bestFit="1" customWidth="1"/>
    <col min="14349" max="14349" width="13.5" bestFit="1" customWidth="1"/>
    <col min="14350" max="14350" width="17.5" customWidth="1"/>
    <col min="14351" max="14351" width="56.1640625" customWidth="1"/>
    <col min="14352" max="14352" width="23.33203125" customWidth="1"/>
    <col min="14593" max="14593" width="88.33203125" bestFit="1" customWidth="1"/>
    <col min="14594" max="14594" width="0.6640625" customWidth="1"/>
    <col min="14595" max="14595" width="6.33203125" bestFit="1" customWidth="1"/>
    <col min="14596" max="14596" width="7.6640625" bestFit="1" customWidth="1"/>
    <col min="14597" max="14597" width="4.5" customWidth="1"/>
    <col min="14598" max="14598" width="7.6640625" bestFit="1" customWidth="1"/>
    <col min="14599" max="14599" width="8.6640625" customWidth="1"/>
    <col min="14600" max="14600" width="7.6640625" bestFit="1" customWidth="1"/>
    <col min="14601" max="14601" width="5.33203125" bestFit="1" customWidth="1"/>
    <col min="14602" max="14602" width="0.5" customWidth="1"/>
    <col min="14603" max="14603" width="12.5" bestFit="1" customWidth="1"/>
    <col min="14604" max="14604" width="19.83203125" bestFit="1" customWidth="1"/>
    <col min="14605" max="14605" width="13.5" bestFit="1" customWidth="1"/>
    <col min="14606" max="14606" width="17.5" customWidth="1"/>
    <col min="14607" max="14607" width="56.1640625" customWidth="1"/>
    <col min="14608" max="14608" width="23.33203125" customWidth="1"/>
    <col min="14849" max="14849" width="88.33203125" bestFit="1" customWidth="1"/>
    <col min="14850" max="14850" width="0.6640625" customWidth="1"/>
    <col min="14851" max="14851" width="6.33203125" bestFit="1" customWidth="1"/>
    <col min="14852" max="14852" width="7.6640625" bestFit="1" customWidth="1"/>
    <col min="14853" max="14853" width="4.5" customWidth="1"/>
    <col min="14854" max="14854" width="7.6640625" bestFit="1" customWidth="1"/>
    <col min="14855" max="14855" width="8.6640625" customWidth="1"/>
    <col min="14856" max="14856" width="7.6640625" bestFit="1" customWidth="1"/>
    <col min="14857" max="14857" width="5.33203125" bestFit="1" customWidth="1"/>
    <col min="14858" max="14858" width="0.5" customWidth="1"/>
    <col min="14859" max="14859" width="12.5" bestFit="1" customWidth="1"/>
    <col min="14860" max="14860" width="19.83203125" bestFit="1" customWidth="1"/>
    <col min="14861" max="14861" width="13.5" bestFit="1" customWidth="1"/>
    <col min="14862" max="14862" width="17.5" customWidth="1"/>
    <col min="14863" max="14863" width="56.1640625" customWidth="1"/>
    <col min="14864" max="14864" width="23.33203125" customWidth="1"/>
    <col min="15105" max="15105" width="88.33203125" bestFit="1" customWidth="1"/>
    <col min="15106" max="15106" width="0.6640625" customWidth="1"/>
    <col min="15107" max="15107" width="6.33203125" bestFit="1" customWidth="1"/>
    <col min="15108" max="15108" width="7.6640625" bestFit="1" customWidth="1"/>
    <col min="15109" max="15109" width="4.5" customWidth="1"/>
    <col min="15110" max="15110" width="7.6640625" bestFit="1" customWidth="1"/>
    <col min="15111" max="15111" width="8.6640625" customWidth="1"/>
    <col min="15112" max="15112" width="7.6640625" bestFit="1" customWidth="1"/>
    <col min="15113" max="15113" width="5.33203125" bestFit="1" customWidth="1"/>
    <col min="15114" max="15114" width="0.5" customWidth="1"/>
    <col min="15115" max="15115" width="12.5" bestFit="1" customWidth="1"/>
    <col min="15116" max="15116" width="19.83203125" bestFit="1" customWidth="1"/>
    <col min="15117" max="15117" width="13.5" bestFit="1" customWidth="1"/>
    <col min="15118" max="15118" width="17.5" customWidth="1"/>
    <col min="15119" max="15119" width="56.1640625" customWidth="1"/>
    <col min="15120" max="15120" width="23.33203125" customWidth="1"/>
    <col min="15361" max="15361" width="88.33203125" bestFit="1" customWidth="1"/>
    <col min="15362" max="15362" width="0.6640625" customWidth="1"/>
    <col min="15363" max="15363" width="6.33203125" bestFit="1" customWidth="1"/>
    <col min="15364" max="15364" width="7.6640625" bestFit="1" customWidth="1"/>
    <col min="15365" max="15365" width="4.5" customWidth="1"/>
    <col min="15366" max="15366" width="7.6640625" bestFit="1" customWidth="1"/>
    <col min="15367" max="15367" width="8.6640625" customWidth="1"/>
    <col min="15368" max="15368" width="7.6640625" bestFit="1" customWidth="1"/>
    <col min="15369" max="15369" width="5.33203125" bestFit="1" customWidth="1"/>
    <col min="15370" max="15370" width="0.5" customWidth="1"/>
    <col min="15371" max="15371" width="12.5" bestFit="1" customWidth="1"/>
    <col min="15372" max="15372" width="19.83203125" bestFit="1" customWidth="1"/>
    <col min="15373" max="15373" width="13.5" bestFit="1" customWidth="1"/>
    <col min="15374" max="15374" width="17.5" customWidth="1"/>
    <col min="15375" max="15375" width="56.1640625" customWidth="1"/>
    <col min="15376" max="15376" width="23.33203125" customWidth="1"/>
    <col min="15617" max="15617" width="88.33203125" bestFit="1" customWidth="1"/>
    <col min="15618" max="15618" width="0.6640625" customWidth="1"/>
    <col min="15619" max="15619" width="6.33203125" bestFit="1" customWidth="1"/>
    <col min="15620" max="15620" width="7.6640625" bestFit="1" customWidth="1"/>
    <col min="15621" max="15621" width="4.5" customWidth="1"/>
    <col min="15622" max="15622" width="7.6640625" bestFit="1" customWidth="1"/>
    <col min="15623" max="15623" width="8.6640625" customWidth="1"/>
    <col min="15624" max="15624" width="7.6640625" bestFit="1" customWidth="1"/>
    <col min="15625" max="15625" width="5.33203125" bestFit="1" customWidth="1"/>
    <col min="15626" max="15626" width="0.5" customWidth="1"/>
    <col min="15627" max="15627" width="12.5" bestFit="1" customWidth="1"/>
    <col min="15628" max="15628" width="19.83203125" bestFit="1" customWidth="1"/>
    <col min="15629" max="15629" width="13.5" bestFit="1" customWidth="1"/>
    <col min="15630" max="15630" width="17.5" customWidth="1"/>
    <col min="15631" max="15631" width="56.1640625" customWidth="1"/>
    <col min="15632" max="15632" width="23.33203125" customWidth="1"/>
    <col min="15873" max="15873" width="88.33203125" bestFit="1" customWidth="1"/>
    <col min="15874" max="15874" width="0.6640625" customWidth="1"/>
    <col min="15875" max="15875" width="6.33203125" bestFit="1" customWidth="1"/>
    <col min="15876" max="15876" width="7.6640625" bestFit="1" customWidth="1"/>
    <col min="15877" max="15877" width="4.5" customWidth="1"/>
    <col min="15878" max="15878" width="7.6640625" bestFit="1" customWidth="1"/>
    <col min="15879" max="15879" width="8.6640625" customWidth="1"/>
    <col min="15880" max="15880" width="7.6640625" bestFit="1" customWidth="1"/>
    <col min="15881" max="15881" width="5.33203125" bestFit="1" customWidth="1"/>
    <col min="15882" max="15882" width="0.5" customWidth="1"/>
    <col min="15883" max="15883" width="12.5" bestFit="1" customWidth="1"/>
    <col min="15884" max="15884" width="19.83203125" bestFit="1" customWidth="1"/>
    <col min="15885" max="15885" width="13.5" bestFit="1" customWidth="1"/>
    <col min="15886" max="15886" width="17.5" customWidth="1"/>
    <col min="15887" max="15887" width="56.1640625" customWidth="1"/>
    <col min="15888" max="15888" width="23.33203125" customWidth="1"/>
    <col min="16129" max="16129" width="88.33203125" bestFit="1" customWidth="1"/>
    <col min="16130" max="16130" width="0.6640625" customWidth="1"/>
    <col min="16131" max="16131" width="6.33203125" bestFit="1" customWidth="1"/>
    <col min="16132" max="16132" width="7.6640625" bestFit="1" customWidth="1"/>
    <col min="16133" max="16133" width="4.5" customWidth="1"/>
    <col min="16134" max="16134" width="7.6640625" bestFit="1" customWidth="1"/>
    <col min="16135" max="16135" width="8.6640625" customWidth="1"/>
    <col min="16136" max="16136" width="7.6640625" bestFit="1" customWidth="1"/>
    <col min="16137" max="16137" width="5.33203125" bestFit="1" customWidth="1"/>
    <col min="16138" max="16138" width="0.5" customWidth="1"/>
    <col min="16139" max="16139" width="12.5" bestFit="1" customWidth="1"/>
    <col min="16140" max="16140" width="19.83203125" bestFit="1" customWidth="1"/>
    <col min="16141" max="16141" width="13.5" bestFit="1" customWidth="1"/>
    <col min="16142" max="16142" width="17.5" customWidth="1"/>
    <col min="16143" max="16143" width="56.1640625" customWidth="1"/>
    <col min="16144" max="16144" width="23.33203125" customWidth="1"/>
  </cols>
  <sheetData>
    <row r="1" spans="1:15">
      <c r="A1" s="252" t="s">
        <v>206</v>
      </c>
      <c r="B1" s="252"/>
      <c r="C1" s="252"/>
      <c r="D1" s="252"/>
      <c r="E1" s="252"/>
      <c r="F1" s="252"/>
      <c r="G1" s="252"/>
      <c r="H1" s="252"/>
      <c r="I1" s="252"/>
      <c r="K1" s="2"/>
      <c r="L1" s="2" t="s">
        <v>0</v>
      </c>
      <c r="M1" s="3">
        <v>0.04</v>
      </c>
      <c r="N1" s="4"/>
      <c r="O1" s="5"/>
    </row>
    <row r="2" spans="1:15">
      <c r="A2" s="252"/>
      <c r="B2" s="252"/>
      <c r="C2" s="252"/>
      <c r="D2" s="252"/>
      <c r="E2" s="252"/>
      <c r="F2" s="252"/>
      <c r="G2" s="252"/>
      <c r="H2" s="252"/>
      <c r="I2" s="252"/>
      <c r="K2" s="246" t="s">
        <v>1</v>
      </c>
      <c r="L2" s="247"/>
      <c r="M2" s="6">
        <v>0.1</v>
      </c>
      <c r="N2" s="4"/>
      <c r="O2" s="7"/>
    </row>
    <row r="3" spans="1:15">
      <c r="K3" s="246" t="s">
        <v>2</v>
      </c>
      <c r="L3" s="247"/>
      <c r="M3" s="6">
        <v>7.6499999999999999E-2</v>
      </c>
      <c r="N3" s="6">
        <v>1.4500000000000001E-2</v>
      </c>
      <c r="O3" s="8" t="s">
        <v>3</v>
      </c>
    </row>
    <row r="4" spans="1:15">
      <c r="K4" s="246" t="s">
        <v>4</v>
      </c>
      <c r="L4" s="247"/>
      <c r="M4" s="9">
        <v>7022</v>
      </c>
      <c r="N4" s="4"/>
      <c r="O4" s="8"/>
    </row>
    <row r="5" spans="1:15">
      <c r="K5" s="246" t="s">
        <v>5</v>
      </c>
      <c r="L5" s="247"/>
      <c r="M5" s="6">
        <v>1.15E-2</v>
      </c>
      <c r="N5" s="4"/>
      <c r="O5" s="8"/>
    </row>
    <row r="6" spans="1:15">
      <c r="K6" s="248" t="s">
        <v>6</v>
      </c>
      <c r="L6" s="249"/>
      <c r="M6" s="10" t="s">
        <v>7</v>
      </c>
      <c r="N6" s="11"/>
      <c r="O6" s="8"/>
    </row>
    <row r="7" spans="1:15" ht="15" thickBot="1">
      <c r="K7" s="250" t="s">
        <v>8</v>
      </c>
      <c r="L7" s="251"/>
      <c r="M7" s="12">
        <v>350</v>
      </c>
      <c r="N7" s="13"/>
      <c r="O7" s="8"/>
    </row>
    <row r="8" spans="1:15" ht="19" thickBot="1">
      <c r="A8" s="14" t="s">
        <v>9</v>
      </c>
      <c r="B8" s="15"/>
      <c r="C8" s="16"/>
      <c r="D8" s="16"/>
      <c r="E8" s="16"/>
      <c r="F8" s="16"/>
      <c r="G8" s="16"/>
      <c r="H8" s="16"/>
      <c r="I8" s="17"/>
      <c r="J8" s="18"/>
      <c r="K8" s="19"/>
      <c r="L8" s="18"/>
      <c r="M8" s="20"/>
      <c r="N8" s="21"/>
    </row>
    <row r="9" spans="1:15" ht="40" thickBot="1">
      <c r="A9" s="23"/>
      <c r="B9" s="24"/>
      <c r="C9" s="25" t="s">
        <v>11</v>
      </c>
      <c r="D9" s="26" t="s">
        <v>10</v>
      </c>
      <c r="E9" s="26" t="s">
        <v>12</v>
      </c>
      <c r="F9" s="26" t="s">
        <v>13</v>
      </c>
      <c r="G9" s="26" t="s">
        <v>14</v>
      </c>
      <c r="H9" s="26" t="s">
        <v>15</v>
      </c>
      <c r="I9" s="26" t="s">
        <v>16</v>
      </c>
      <c r="J9" s="27"/>
      <c r="K9" s="28" t="s">
        <v>17</v>
      </c>
      <c r="L9" s="29" t="s">
        <v>18</v>
      </c>
      <c r="M9" s="30" t="s">
        <v>19</v>
      </c>
      <c r="N9" s="31" t="s">
        <v>20</v>
      </c>
      <c r="O9" s="32" t="s">
        <v>21</v>
      </c>
    </row>
    <row r="10" spans="1:15" ht="17" thickBot="1">
      <c r="A10" s="33" t="s">
        <v>22</v>
      </c>
      <c r="B10" s="34"/>
      <c r="C10" s="26"/>
      <c r="D10" s="26"/>
      <c r="E10" s="26"/>
      <c r="F10" s="26"/>
      <c r="G10" s="26"/>
      <c r="H10" s="26"/>
      <c r="I10" s="26"/>
      <c r="J10" s="27"/>
      <c r="K10" s="34"/>
      <c r="L10" s="29"/>
      <c r="M10" s="35"/>
      <c r="N10" s="36"/>
      <c r="O10" s="37"/>
    </row>
    <row r="11" spans="1:15">
      <c r="A11" s="38" t="s">
        <v>23</v>
      </c>
      <c r="B11" s="18"/>
      <c r="C11" s="39">
        <v>4210</v>
      </c>
      <c r="D11" s="40"/>
      <c r="E11" s="40"/>
      <c r="F11" s="41">
        <v>31321</v>
      </c>
      <c r="G11" s="42">
        <v>512000</v>
      </c>
      <c r="H11" s="41">
        <v>5100</v>
      </c>
      <c r="I11" s="43" t="s">
        <v>24</v>
      </c>
      <c r="J11" s="18"/>
      <c r="K11" s="44">
        <v>0</v>
      </c>
      <c r="L11" s="45">
        <v>0</v>
      </c>
      <c r="M11" s="46">
        <f>ROUNDUP(L11+(L11*$M$1),0)</f>
        <v>0</v>
      </c>
      <c r="N11" s="47"/>
      <c r="O11" s="48"/>
    </row>
    <row r="12" spans="1:15">
      <c r="A12" s="38" t="s">
        <v>23</v>
      </c>
      <c r="B12" s="18"/>
      <c r="C12" s="39">
        <v>4210</v>
      </c>
      <c r="D12" s="40"/>
      <c r="E12" s="40"/>
      <c r="F12" s="41">
        <v>31321</v>
      </c>
      <c r="G12" s="42">
        <v>512000</v>
      </c>
      <c r="H12" s="41">
        <v>5100</v>
      </c>
      <c r="I12" s="43" t="s">
        <v>24</v>
      </c>
      <c r="J12" s="18"/>
      <c r="K12" s="44">
        <v>0</v>
      </c>
      <c r="L12" s="45">
        <v>0</v>
      </c>
      <c r="M12" s="46">
        <f t="shared" ref="M12:M28" si="0">ROUNDUP(L12+(L12*$M$1),0)</f>
        <v>0</v>
      </c>
      <c r="N12" s="47"/>
    </row>
    <row r="13" spans="1:15">
      <c r="A13" s="38" t="s">
        <v>23</v>
      </c>
      <c r="B13" s="18"/>
      <c r="C13" s="39">
        <v>4210</v>
      </c>
      <c r="D13" s="40"/>
      <c r="E13" s="40"/>
      <c r="F13" s="41">
        <v>31321</v>
      </c>
      <c r="G13" s="42">
        <v>512000</v>
      </c>
      <c r="H13" s="41">
        <v>5100</v>
      </c>
      <c r="I13" s="43" t="s">
        <v>24</v>
      </c>
      <c r="J13" s="18"/>
      <c r="K13" s="44">
        <v>0</v>
      </c>
      <c r="L13" s="45">
        <v>0</v>
      </c>
      <c r="M13" s="46">
        <f t="shared" si="0"/>
        <v>0</v>
      </c>
      <c r="N13" s="47"/>
    </row>
    <row r="14" spans="1:15">
      <c r="A14" s="38" t="s">
        <v>23</v>
      </c>
      <c r="B14" s="18"/>
      <c r="C14" s="39">
        <v>4210</v>
      </c>
      <c r="D14" s="40"/>
      <c r="E14" s="40"/>
      <c r="F14" s="41">
        <v>31321</v>
      </c>
      <c r="G14" s="42">
        <v>512000</v>
      </c>
      <c r="H14" s="41">
        <v>5100</v>
      </c>
      <c r="I14" s="43" t="s">
        <v>24</v>
      </c>
      <c r="J14" s="18"/>
      <c r="K14" s="44">
        <v>0</v>
      </c>
      <c r="L14" s="45">
        <v>0</v>
      </c>
      <c r="M14" s="46">
        <f t="shared" si="0"/>
        <v>0</v>
      </c>
      <c r="N14" s="47"/>
    </row>
    <row r="15" spans="1:15">
      <c r="A15" s="38" t="s">
        <v>23</v>
      </c>
      <c r="B15" s="18"/>
      <c r="C15" s="39">
        <v>4210</v>
      </c>
      <c r="D15" s="40"/>
      <c r="E15" s="40"/>
      <c r="F15" s="41">
        <v>31321</v>
      </c>
      <c r="G15" s="42">
        <v>512000</v>
      </c>
      <c r="H15" s="41">
        <v>5100</v>
      </c>
      <c r="I15" s="43" t="s">
        <v>24</v>
      </c>
      <c r="J15" s="18"/>
      <c r="K15" s="44">
        <v>0</v>
      </c>
      <c r="L15" s="45">
        <v>0</v>
      </c>
      <c r="M15" s="46">
        <f t="shared" si="0"/>
        <v>0</v>
      </c>
      <c r="N15" s="47"/>
    </row>
    <row r="16" spans="1:15">
      <c r="A16" s="38" t="s">
        <v>25</v>
      </c>
      <c r="B16" s="18"/>
      <c r="C16" s="39">
        <v>4210</v>
      </c>
      <c r="D16" s="40"/>
      <c r="E16" s="40"/>
      <c r="F16" s="41">
        <v>31321</v>
      </c>
      <c r="G16" s="42">
        <v>512000</v>
      </c>
      <c r="H16" s="41">
        <v>5100</v>
      </c>
      <c r="I16" s="43" t="s">
        <v>24</v>
      </c>
      <c r="J16" s="18"/>
      <c r="K16" s="44">
        <v>0</v>
      </c>
      <c r="L16" s="45">
        <v>0</v>
      </c>
      <c r="M16" s="46">
        <f t="shared" si="0"/>
        <v>0</v>
      </c>
      <c r="N16" s="47"/>
    </row>
    <row r="17" spans="1:14">
      <c r="A17" s="38" t="s">
        <v>25</v>
      </c>
      <c r="B17" s="18"/>
      <c r="C17" s="39">
        <v>4210</v>
      </c>
      <c r="D17" s="40"/>
      <c r="E17" s="40"/>
      <c r="F17" s="41">
        <v>31321</v>
      </c>
      <c r="G17" s="42">
        <v>512000</v>
      </c>
      <c r="H17" s="41">
        <v>5100</v>
      </c>
      <c r="I17" s="43" t="s">
        <v>24</v>
      </c>
      <c r="J17" s="18"/>
      <c r="K17" s="44">
        <v>0</v>
      </c>
      <c r="L17" s="45">
        <v>0</v>
      </c>
      <c r="M17" s="46">
        <f t="shared" si="0"/>
        <v>0</v>
      </c>
      <c r="N17" s="47"/>
    </row>
    <row r="18" spans="1:14">
      <c r="A18" s="38" t="s">
        <v>26</v>
      </c>
      <c r="B18" s="18"/>
      <c r="C18" s="39">
        <v>4210</v>
      </c>
      <c r="D18" s="40"/>
      <c r="E18" s="40"/>
      <c r="F18" s="41">
        <v>31321</v>
      </c>
      <c r="G18" s="42">
        <v>512000</v>
      </c>
      <c r="H18" s="41">
        <v>5100</v>
      </c>
      <c r="I18" s="43" t="s">
        <v>24</v>
      </c>
      <c r="J18" s="18"/>
      <c r="K18" s="44">
        <v>0</v>
      </c>
      <c r="L18" s="45">
        <v>0</v>
      </c>
      <c r="M18" s="46">
        <f t="shared" si="0"/>
        <v>0</v>
      </c>
      <c r="N18" s="47"/>
    </row>
    <row r="19" spans="1:14">
      <c r="A19" s="38" t="s">
        <v>25</v>
      </c>
      <c r="B19" s="18"/>
      <c r="C19" s="39">
        <v>4210</v>
      </c>
      <c r="D19" s="40"/>
      <c r="E19" s="40"/>
      <c r="F19" s="41">
        <v>31321</v>
      </c>
      <c r="G19" s="42">
        <v>512000</v>
      </c>
      <c r="H19" s="41">
        <v>5100</v>
      </c>
      <c r="I19" s="43" t="s">
        <v>24</v>
      </c>
      <c r="J19" s="18"/>
      <c r="K19" s="44">
        <v>0</v>
      </c>
      <c r="L19" s="45">
        <v>0</v>
      </c>
      <c r="M19" s="46">
        <f t="shared" si="0"/>
        <v>0</v>
      </c>
      <c r="N19" s="47"/>
    </row>
    <row r="20" spans="1:14">
      <c r="A20" s="38" t="s">
        <v>27</v>
      </c>
      <c r="B20" s="18"/>
      <c r="C20" s="39">
        <v>4210</v>
      </c>
      <c r="D20" s="40"/>
      <c r="E20" s="40"/>
      <c r="F20" s="41">
        <v>31321</v>
      </c>
      <c r="G20" s="42">
        <v>512000</v>
      </c>
      <c r="H20" s="41">
        <v>5100</v>
      </c>
      <c r="I20" s="43" t="s">
        <v>24</v>
      </c>
      <c r="J20" s="18"/>
      <c r="K20" s="44">
        <v>0</v>
      </c>
      <c r="L20" s="45">
        <v>0</v>
      </c>
      <c r="M20" s="46">
        <f t="shared" si="0"/>
        <v>0</v>
      </c>
      <c r="N20" s="47"/>
    </row>
    <row r="21" spans="1:14">
      <c r="A21" s="38" t="s">
        <v>28</v>
      </c>
      <c r="B21" s="18"/>
      <c r="C21" s="39">
        <v>4210</v>
      </c>
      <c r="D21" s="40"/>
      <c r="E21" s="40"/>
      <c r="F21" s="41">
        <v>31321</v>
      </c>
      <c r="G21" s="42">
        <v>512000</v>
      </c>
      <c r="H21" s="41">
        <v>5100</v>
      </c>
      <c r="I21" s="49" t="s">
        <v>24</v>
      </c>
      <c r="J21" s="18"/>
      <c r="K21" s="44">
        <v>0</v>
      </c>
      <c r="L21" s="45">
        <v>0</v>
      </c>
      <c r="M21" s="46">
        <f t="shared" si="0"/>
        <v>0</v>
      </c>
      <c r="N21" s="47"/>
    </row>
    <row r="22" spans="1:14">
      <c r="A22" s="38" t="s">
        <v>28</v>
      </c>
      <c r="B22" s="18"/>
      <c r="C22" s="39">
        <v>4210</v>
      </c>
      <c r="D22" s="40"/>
      <c r="E22" s="40"/>
      <c r="F22" s="41">
        <v>31321</v>
      </c>
      <c r="G22" s="42">
        <v>512000</v>
      </c>
      <c r="H22" s="41">
        <v>5100</v>
      </c>
      <c r="I22" s="43" t="s">
        <v>24</v>
      </c>
      <c r="J22" s="18"/>
      <c r="K22" s="44">
        <v>0</v>
      </c>
      <c r="L22" s="45">
        <v>0</v>
      </c>
      <c r="M22" s="46">
        <f t="shared" si="0"/>
        <v>0</v>
      </c>
      <c r="N22" s="47"/>
    </row>
    <row r="23" spans="1:14">
      <c r="A23" s="50" t="s">
        <v>29</v>
      </c>
      <c r="B23" s="18"/>
      <c r="C23" s="39">
        <v>4210</v>
      </c>
      <c r="D23" s="40"/>
      <c r="E23" s="40"/>
      <c r="F23" s="41">
        <v>31321</v>
      </c>
      <c r="G23" s="42">
        <v>515000</v>
      </c>
      <c r="H23" s="41">
        <v>5100</v>
      </c>
      <c r="I23" s="43" t="s">
        <v>24</v>
      </c>
      <c r="J23" s="18"/>
      <c r="K23" s="44">
        <v>0</v>
      </c>
      <c r="L23" s="45">
        <v>0</v>
      </c>
      <c r="M23" s="46">
        <f t="shared" si="0"/>
        <v>0</v>
      </c>
      <c r="N23" s="47"/>
    </row>
    <row r="24" spans="1:14">
      <c r="A24" s="50" t="s">
        <v>29</v>
      </c>
      <c r="B24" s="18"/>
      <c r="C24" s="39">
        <v>4210</v>
      </c>
      <c r="D24" s="40"/>
      <c r="E24" s="40"/>
      <c r="F24" s="41">
        <v>31321</v>
      </c>
      <c r="G24" s="42">
        <v>515000</v>
      </c>
      <c r="H24" s="41">
        <v>5100</v>
      </c>
      <c r="I24" s="43" t="s">
        <v>24</v>
      </c>
      <c r="J24" s="18"/>
      <c r="K24" s="44">
        <v>0</v>
      </c>
      <c r="L24" s="45">
        <v>0</v>
      </c>
      <c r="M24" s="46">
        <f t="shared" si="0"/>
        <v>0</v>
      </c>
      <c r="N24" s="47"/>
    </row>
    <row r="25" spans="1:14">
      <c r="A25" s="50" t="s">
        <v>30</v>
      </c>
      <c r="B25" s="18"/>
      <c r="C25" s="39">
        <v>4210</v>
      </c>
      <c r="D25" s="40"/>
      <c r="E25" s="40"/>
      <c r="F25" s="41">
        <v>31321</v>
      </c>
      <c r="G25" s="42">
        <v>515000</v>
      </c>
      <c r="H25" s="41">
        <v>5100</v>
      </c>
      <c r="I25" s="43" t="s">
        <v>24</v>
      </c>
      <c r="J25" s="18"/>
      <c r="K25" s="44">
        <v>0</v>
      </c>
      <c r="L25" s="45">
        <v>0</v>
      </c>
      <c r="M25" s="46">
        <f t="shared" si="0"/>
        <v>0</v>
      </c>
      <c r="N25" s="47"/>
    </row>
    <row r="26" spans="1:14">
      <c r="A26" s="50" t="s">
        <v>30</v>
      </c>
      <c r="B26" s="18"/>
      <c r="C26" s="39">
        <v>4210</v>
      </c>
      <c r="D26" s="40"/>
      <c r="E26" s="40"/>
      <c r="F26" s="41">
        <v>31321</v>
      </c>
      <c r="G26" s="42">
        <v>515000</v>
      </c>
      <c r="H26" s="41">
        <v>5100</v>
      </c>
      <c r="I26" s="43" t="s">
        <v>24</v>
      </c>
      <c r="J26" s="18"/>
      <c r="K26" s="44">
        <v>0</v>
      </c>
      <c r="L26" s="45">
        <v>0</v>
      </c>
      <c r="M26" s="46">
        <f t="shared" si="0"/>
        <v>0</v>
      </c>
      <c r="N26" s="47"/>
    </row>
    <row r="27" spans="1:14">
      <c r="A27" s="50" t="s">
        <v>31</v>
      </c>
      <c r="B27" s="18"/>
      <c r="C27" s="39">
        <v>4210</v>
      </c>
      <c r="D27" s="40"/>
      <c r="E27" s="40"/>
      <c r="F27" s="41">
        <v>31321</v>
      </c>
      <c r="G27" s="42">
        <v>515000</v>
      </c>
      <c r="H27" s="41">
        <v>5100</v>
      </c>
      <c r="I27" s="43" t="s">
        <v>24</v>
      </c>
      <c r="J27" s="18"/>
      <c r="K27" s="44">
        <v>0</v>
      </c>
      <c r="L27" s="45">
        <v>0</v>
      </c>
      <c r="M27" s="46">
        <f t="shared" si="0"/>
        <v>0</v>
      </c>
      <c r="N27" s="47"/>
    </row>
    <row r="28" spans="1:14">
      <c r="A28" s="50" t="s">
        <v>31</v>
      </c>
      <c r="B28" s="18"/>
      <c r="C28" s="39">
        <v>4210</v>
      </c>
      <c r="D28" s="40"/>
      <c r="E28" s="40"/>
      <c r="F28" s="41">
        <v>31321</v>
      </c>
      <c r="G28" s="42">
        <v>515000</v>
      </c>
      <c r="H28" s="41">
        <v>5100</v>
      </c>
      <c r="I28" s="43" t="s">
        <v>24</v>
      </c>
      <c r="J28" s="18"/>
      <c r="K28" s="44">
        <v>0</v>
      </c>
      <c r="L28" s="45">
        <v>0</v>
      </c>
      <c r="M28" s="46">
        <f t="shared" si="0"/>
        <v>0</v>
      </c>
      <c r="N28" s="47"/>
    </row>
    <row r="29" spans="1:14">
      <c r="A29" s="38" t="s">
        <v>1</v>
      </c>
      <c r="B29" s="18"/>
      <c r="C29" s="39">
        <v>4210</v>
      </c>
      <c r="D29" s="40"/>
      <c r="E29" s="40"/>
      <c r="F29" s="41">
        <v>31321</v>
      </c>
      <c r="G29" s="42">
        <v>521000</v>
      </c>
      <c r="H29" s="41">
        <v>5100</v>
      </c>
      <c r="I29" s="43" t="s">
        <v>24</v>
      </c>
      <c r="J29" s="18"/>
      <c r="K29" s="51"/>
      <c r="L29" s="52"/>
      <c r="M29" s="46">
        <f>ROUNDUP(SUM(M11:M28)*$M$2,0)</f>
        <v>0</v>
      </c>
      <c r="N29" s="53"/>
    </row>
    <row r="30" spans="1:14">
      <c r="A30" s="38" t="s">
        <v>32</v>
      </c>
      <c r="B30" s="18"/>
      <c r="C30" s="39">
        <v>4210</v>
      </c>
      <c r="D30" s="40"/>
      <c r="E30" s="40"/>
      <c r="F30" s="41">
        <v>31321</v>
      </c>
      <c r="G30" s="42">
        <v>522000</v>
      </c>
      <c r="H30" s="41">
        <v>5100</v>
      </c>
      <c r="I30" s="43" t="s">
        <v>24</v>
      </c>
      <c r="J30" s="18"/>
      <c r="K30" s="51"/>
      <c r="L30" s="52"/>
      <c r="M30" s="46">
        <f>ROUNDUP(SUM(M11:M28)*$M$3,0)</f>
        <v>0</v>
      </c>
      <c r="N30" s="53"/>
    </row>
    <row r="31" spans="1:14">
      <c r="A31" s="38" t="s">
        <v>33</v>
      </c>
      <c r="B31" s="18"/>
      <c r="C31" s="39">
        <v>4210</v>
      </c>
      <c r="D31" s="40"/>
      <c r="E31" s="40"/>
      <c r="F31" s="41">
        <v>31321</v>
      </c>
      <c r="G31" s="54" t="s">
        <v>34</v>
      </c>
      <c r="H31" s="41">
        <v>5100</v>
      </c>
      <c r="I31" s="49" t="s">
        <v>24</v>
      </c>
      <c r="J31" s="18"/>
      <c r="K31" s="51"/>
      <c r="L31" s="52"/>
      <c r="M31" s="46">
        <f>ROUNDUP(M56*$N$3,0)</f>
        <v>0</v>
      </c>
      <c r="N31" s="53"/>
    </row>
    <row r="32" spans="1:14">
      <c r="A32" s="38" t="s">
        <v>4</v>
      </c>
      <c r="B32" s="18"/>
      <c r="C32" s="39">
        <v>4210</v>
      </c>
      <c r="D32" s="40"/>
      <c r="E32" s="40"/>
      <c r="F32" s="41">
        <v>31321</v>
      </c>
      <c r="G32" s="42">
        <v>523000</v>
      </c>
      <c r="H32" s="41">
        <v>5100</v>
      </c>
      <c r="I32" s="43" t="s">
        <v>24</v>
      </c>
      <c r="J32" s="18"/>
      <c r="K32" s="51"/>
      <c r="L32" s="52"/>
      <c r="M32" s="46">
        <f>ROUNDUP(SUM(K11:K28)*M4,0)</f>
        <v>0</v>
      </c>
      <c r="N32" s="53"/>
    </row>
    <row r="33" spans="1:16">
      <c r="A33" s="38" t="s">
        <v>35</v>
      </c>
      <c r="B33" s="18"/>
      <c r="C33" s="39">
        <v>4210</v>
      </c>
      <c r="D33" s="40"/>
      <c r="E33" s="40"/>
      <c r="F33" s="41">
        <v>31321</v>
      </c>
      <c r="G33" s="42">
        <v>529004</v>
      </c>
      <c r="H33" s="41">
        <v>5100</v>
      </c>
      <c r="I33" s="55" t="s">
        <v>24</v>
      </c>
      <c r="J33" s="18"/>
      <c r="K33" s="51"/>
      <c r="L33" s="52"/>
      <c r="M33" s="46">
        <f>ROUNDUP(SUM(M11+M12+M13+M14+M15+M16+M17+M18+M19+M20+M21+M22+M23+M24+M25+M26+M27+M28+M56)*$M$5,0)</f>
        <v>0</v>
      </c>
      <c r="N33" s="53"/>
    </row>
    <row r="34" spans="1:16">
      <c r="A34" s="38" t="s">
        <v>6</v>
      </c>
      <c r="B34" s="18"/>
      <c r="C34" s="39">
        <v>4210</v>
      </c>
      <c r="D34" s="40"/>
      <c r="E34" s="40"/>
      <c r="F34" s="41">
        <v>31321</v>
      </c>
      <c r="G34" s="42">
        <v>529005</v>
      </c>
      <c r="H34" s="41">
        <v>5100</v>
      </c>
      <c r="I34" s="55" t="s">
        <v>24</v>
      </c>
      <c r="J34" s="18"/>
      <c r="K34" s="51"/>
      <c r="L34" s="52"/>
      <c r="M34" s="46">
        <f>ROUNDUP(SUM(M12+M13+M14+M15+M16+M17+M18+M19+M20+M21+M22+M23+M24+M25+M26+M27+M28+M11+M56)*M6,0)</f>
        <v>0</v>
      </c>
      <c r="N34" s="53"/>
    </row>
    <row r="35" spans="1:16">
      <c r="A35" s="38" t="s">
        <v>36</v>
      </c>
      <c r="B35" s="18"/>
      <c r="C35" s="39">
        <v>4210</v>
      </c>
      <c r="D35" s="40"/>
      <c r="E35" s="40"/>
      <c r="F35" s="41">
        <v>31321</v>
      </c>
      <c r="G35" s="54" t="s">
        <v>37</v>
      </c>
      <c r="H35" s="41">
        <v>5100</v>
      </c>
      <c r="I35" s="49" t="s">
        <v>24</v>
      </c>
      <c r="J35" s="18"/>
      <c r="K35" s="51"/>
      <c r="L35" s="52"/>
      <c r="M35" s="56">
        <v>0</v>
      </c>
      <c r="N35" s="53"/>
    </row>
    <row r="36" spans="1:16">
      <c r="A36" s="57" t="s">
        <v>38</v>
      </c>
      <c r="B36" s="18"/>
      <c r="C36" s="39">
        <v>4210</v>
      </c>
      <c r="D36" s="40"/>
      <c r="E36" s="40"/>
      <c r="F36" s="41">
        <v>31321</v>
      </c>
      <c r="G36" s="54" t="s">
        <v>39</v>
      </c>
      <c r="H36" s="41">
        <v>5100</v>
      </c>
      <c r="I36" s="49" t="s">
        <v>24</v>
      </c>
      <c r="J36" s="18"/>
      <c r="K36" s="51"/>
      <c r="L36" s="52"/>
      <c r="M36" s="56">
        <v>0</v>
      </c>
      <c r="N36" s="53"/>
    </row>
    <row r="37" spans="1:16">
      <c r="A37" s="38" t="s">
        <v>40</v>
      </c>
      <c r="B37" s="18"/>
      <c r="C37" s="39">
        <v>4210</v>
      </c>
      <c r="D37" s="40"/>
      <c r="E37" s="40"/>
      <c r="F37" s="41">
        <v>31321</v>
      </c>
      <c r="G37" s="54" t="s">
        <v>41</v>
      </c>
      <c r="H37" s="41">
        <v>5100</v>
      </c>
      <c r="I37" s="49" t="s">
        <v>24</v>
      </c>
      <c r="J37" s="18"/>
      <c r="K37" s="51"/>
      <c r="L37" s="52"/>
      <c r="M37" s="56">
        <v>0</v>
      </c>
      <c r="N37" s="53"/>
    </row>
    <row r="38" spans="1:16">
      <c r="A38" s="38" t="s">
        <v>42</v>
      </c>
      <c r="B38" s="18"/>
      <c r="C38" s="39">
        <v>4210</v>
      </c>
      <c r="D38" s="40"/>
      <c r="E38" s="40"/>
      <c r="F38" s="41">
        <v>31321</v>
      </c>
      <c r="G38" s="54" t="s">
        <v>43</v>
      </c>
      <c r="H38" s="41">
        <v>5100</v>
      </c>
      <c r="I38" s="43" t="s">
        <v>24</v>
      </c>
      <c r="J38" s="18"/>
      <c r="K38" s="51"/>
      <c r="L38" s="52"/>
      <c r="M38" s="56">
        <v>0</v>
      </c>
      <c r="N38" s="53"/>
    </row>
    <row r="39" spans="1:16">
      <c r="A39" s="38" t="s">
        <v>44</v>
      </c>
      <c r="B39" s="18"/>
      <c r="C39" s="39">
        <v>4210</v>
      </c>
      <c r="D39" s="40"/>
      <c r="E39" s="40"/>
      <c r="F39" s="41">
        <v>31321</v>
      </c>
      <c r="G39" s="42">
        <v>551000</v>
      </c>
      <c r="H39" s="41">
        <v>5100</v>
      </c>
      <c r="I39" s="43" t="s">
        <v>24</v>
      </c>
      <c r="J39" s="18"/>
      <c r="K39" s="51"/>
      <c r="L39" s="52"/>
      <c r="M39" s="56">
        <v>0</v>
      </c>
      <c r="N39" s="53"/>
      <c r="O39" s="58"/>
      <c r="P39" s="16"/>
    </row>
    <row r="40" spans="1:16">
      <c r="A40" s="38" t="s">
        <v>45</v>
      </c>
      <c r="B40" s="18"/>
      <c r="C40" s="39">
        <v>4210</v>
      </c>
      <c r="D40" s="40"/>
      <c r="E40" s="40"/>
      <c r="F40" s="41">
        <v>31321</v>
      </c>
      <c r="G40" s="42">
        <v>551000</v>
      </c>
      <c r="H40" s="41">
        <v>5100</v>
      </c>
      <c r="I40" s="55" t="s">
        <v>46</v>
      </c>
      <c r="J40" s="18"/>
      <c r="K40" s="51"/>
      <c r="L40" s="52"/>
      <c r="M40" s="46">
        <f>SUM(K11:K22)*350</f>
        <v>0</v>
      </c>
      <c r="N40" s="53"/>
      <c r="O40" s="58"/>
      <c r="P40" s="16"/>
    </row>
    <row r="41" spans="1:16" ht="45.75" customHeight="1">
      <c r="A41" s="59" t="s">
        <v>47</v>
      </c>
      <c r="B41" s="18"/>
      <c r="C41" s="60">
        <v>4210</v>
      </c>
      <c r="D41" s="61"/>
      <c r="E41" s="61"/>
      <c r="F41" s="41">
        <v>31321</v>
      </c>
      <c r="G41" s="62">
        <v>551900</v>
      </c>
      <c r="H41" s="63">
        <v>5100</v>
      </c>
      <c r="I41" s="64" t="s">
        <v>24</v>
      </c>
      <c r="J41" s="18"/>
      <c r="K41" s="51"/>
      <c r="L41" s="52"/>
      <c r="M41" s="56">
        <v>0</v>
      </c>
      <c r="N41" s="53"/>
      <c r="O41" s="65"/>
      <c r="P41" s="16"/>
    </row>
    <row r="42" spans="1:16">
      <c r="A42" s="38" t="s">
        <v>48</v>
      </c>
      <c r="B42" s="18"/>
      <c r="C42" s="39">
        <v>4210</v>
      </c>
      <c r="D42" s="40"/>
      <c r="E42" s="40"/>
      <c r="F42" s="41">
        <v>31321</v>
      </c>
      <c r="G42" s="54" t="s">
        <v>49</v>
      </c>
      <c r="H42" s="41">
        <v>5100</v>
      </c>
      <c r="I42" s="49" t="s">
        <v>24</v>
      </c>
      <c r="J42" s="18"/>
      <c r="K42" s="51"/>
      <c r="L42" s="52"/>
      <c r="M42" s="56">
        <v>0</v>
      </c>
      <c r="N42" s="53"/>
      <c r="O42" s="58"/>
      <c r="P42" s="16"/>
    </row>
    <row r="43" spans="1:16">
      <c r="A43" s="57" t="s">
        <v>50</v>
      </c>
      <c r="B43" s="66"/>
      <c r="C43" s="60">
        <v>4210</v>
      </c>
      <c r="D43" s="61"/>
      <c r="E43" s="61"/>
      <c r="F43" s="41">
        <v>31321</v>
      </c>
      <c r="G43" s="67" t="s">
        <v>51</v>
      </c>
      <c r="H43" s="63">
        <v>5100</v>
      </c>
      <c r="I43" s="68" t="s">
        <v>24</v>
      </c>
      <c r="J43" s="18"/>
      <c r="K43" s="51"/>
      <c r="L43" s="52"/>
      <c r="M43" s="56">
        <v>0</v>
      </c>
      <c r="N43" s="53"/>
      <c r="O43" s="58"/>
      <c r="P43" s="16"/>
    </row>
    <row r="44" spans="1:16">
      <c r="A44" s="38" t="s">
        <v>52</v>
      </c>
      <c r="B44" s="18"/>
      <c r="C44" s="39">
        <v>4210</v>
      </c>
      <c r="D44" s="40"/>
      <c r="E44" s="40"/>
      <c r="F44" s="41">
        <v>31321</v>
      </c>
      <c r="G44" s="42">
        <v>559000</v>
      </c>
      <c r="H44" s="41">
        <v>5100</v>
      </c>
      <c r="I44" s="43" t="s">
        <v>24</v>
      </c>
      <c r="J44" s="18"/>
      <c r="K44" s="51"/>
      <c r="L44" s="52"/>
      <c r="M44" s="56">
        <v>0</v>
      </c>
      <c r="N44" s="53"/>
      <c r="O44" s="58"/>
      <c r="P44" s="16"/>
    </row>
    <row r="45" spans="1:16">
      <c r="A45" s="38" t="s">
        <v>53</v>
      </c>
      <c r="B45" s="18"/>
      <c r="C45" s="39">
        <v>4210</v>
      </c>
      <c r="D45" s="40"/>
      <c r="E45" s="40"/>
      <c r="F45" s="41">
        <v>31321</v>
      </c>
      <c r="G45" s="42">
        <v>562200</v>
      </c>
      <c r="H45" s="41">
        <v>5100</v>
      </c>
      <c r="I45" s="43" t="s">
        <v>24</v>
      </c>
      <c r="J45" s="18"/>
      <c r="K45" s="51"/>
      <c r="L45" s="52"/>
      <c r="M45" s="56">
        <v>0</v>
      </c>
      <c r="N45" s="53"/>
      <c r="O45" s="58"/>
      <c r="P45" s="16"/>
    </row>
    <row r="46" spans="1:16">
      <c r="A46" s="38" t="s">
        <v>54</v>
      </c>
      <c r="B46" s="18"/>
      <c r="C46" s="39">
        <v>4210</v>
      </c>
      <c r="D46" s="40"/>
      <c r="E46" s="40"/>
      <c r="F46" s="41">
        <v>31321</v>
      </c>
      <c r="G46" s="42">
        <v>564100</v>
      </c>
      <c r="H46" s="41">
        <v>5100</v>
      </c>
      <c r="I46" s="43" t="s">
        <v>24</v>
      </c>
      <c r="J46" s="18"/>
      <c r="K46" s="51"/>
      <c r="L46" s="52"/>
      <c r="M46" s="56">
        <v>0</v>
      </c>
      <c r="N46" s="53"/>
      <c r="O46" s="58"/>
      <c r="P46" s="16"/>
    </row>
    <row r="47" spans="1:16">
      <c r="A47" s="38" t="s">
        <v>55</v>
      </c>
      <c r="B47" s="18"/>
      <c r="C47" s="39">
        <v>4210</v>
      </c>
      <c r="D47" s="40"/>
      <c r="E47" s="40"/>
      <c r="F47" s="41">
        <v>31321</v>
      </c>
      <c r="G47" s="42">
        <v>564200</v>
      </c>
      <c r="H47" s="41">
        <v>5100</v>
      </c>
      <c r="I47" s="43" t="s">
        <v>24</v>
      </c>
      <c r="J47" s="18"/>
      <c r="K47" s="51"/>
      <c r="L47" s="52"/>
      <c r="M47" s="56">
        <v>0</v>
      </c>
      <c r="N47" s="53"/>
      <c r="O47" s="58"/>
      <c r="P47" s="16"/>
    </row>
    <row r="48" spans="1:16">
      <c r="A48" s="38" t="s">
        <v>56</v>
      </c>
      <c r="B48" s="18"/>
      <c r="C48" s="39">
        <v>4210</v>
      </c>
      <c r="D48" s="40"/>
      <c r="E48" s="40"/>
      <c r="F48" s="41">
        <v>31321</v>
      </c>
      <c r="G48" s="42">
        <v>564300</v>
      </c>
      <c r="H48" s="41">
        <v>5100</v>
      </c>
      <c r="I48" s="43" t="s">
        <v>24</v>
      </c>
      <c r="J48" s="18"/>
      <c r="K48" s="51"/>
      <c r="L48" s="52"/>
      <c r="M48" s="56">
        <v>0</v>
      </c>
      <c r="N48" s="53"/>
      <c r="O48" s="58"/>
      <c r="P48" s="16"/>
    </row>
    <row r="49" spans="1:16">
      <c r="A49" s="38" t="s">
        <v>57</v>
      </c>
      <c r="B49" s="18"/>
      <c r="C49" s="39">
        <v>4210</v>
      </c>
      <c r="D49" s="40"/>
      <c r="E49" s="40"/>
      <c r="F49" s="41">
        <v>31321</v>
      </c>
      <c r="G49" s="42">
        <v>564400</v>
      </c>
      <c r="H49" s="41">
        <v>5100</v>
      </c>
      <c r="I49" s="43" t="s">
        <v>24</v>
      </c>
      <c r="J49" s="18"/>
      <c r="K49" s="51"/>
      <c r="L49" s="52"/>
      <c r="M49" s="56">
        <v>0</v>
      </c>
      <c r="N49" s="53"/>
      <c r="O49" s="58"/>
      <c r="P49" s="16"/>
    </row>
    <row r="50" spans="1:16">
      <c r="A50" s="57" t="s">
        <v>58</v>
      </c>
      <c r="B50" s="18"/>
      <c r="C50" s="39">
        <v>4210</v>
      </c>
      <c r="D50" s="40"/>
      <c r="E50" s="40"/>
      <c r="F50" s="41">
        <v>31321</v>
      </c>
      <c r="G50" s="42">
        <v>536900</v>
      </c>
      <c r="H50" s="41">
        <v>5100</v>
      </c>
      <c r="I50" s="55" t="s">
        <v>24</v>
      </c>
      <c r="J50" s="18"/>
      <c r="K50" s="51"/>
      <c r="L50" s="52"/>
      <c r="M50" s="56">
        <v>0</v>
      </c>
      <c r="N50" s="53"/>
      <c r="O50" s="58"/>
      <c r="P50" s="16"/>
    </row>
    <row r="51" spans="1:16">
      <c r="A51" s="57" t="s">
        <v>59</v>
      </c>
      <c r="B51" s="18"/>
      <c r="C51" s="39">
        <v>4210</v>
      </c>
      <c r="D51" s="40"/>
      <c r="E51" s="40"/>
      <c r="F51" s="41">
        <v>31321</v>
      </c>
      <c r="G51" s="42">
        <v>536900</v>
      </c>
      <c r="H51" s="41">
        <v>5100</v>
      </c>
      <c r="I51" s="43" t="s">
        <v>24</v>
      </c>
      <c r="J51" s="18"/>
      <c r="K51" s="51"/>
      <c r="L51" s="52"/>
      <c r="M51" s="56">
        <v>0</v>
      </c>
      <c r="N51" s="53"/>
      <c r="O51" s="58"/>
      <c r="P51" s="16"/>
    </row>
    <row r="52" spans="1:16" ht="30" customHeight="1">
      <c r="A52" s="69" t="s">
        <v>60</v>
      </c>
      <c r="B52" s="18"/>
      <c r="C52" s="39">
        <v>4210</v>
      </c>
      <c r="D52" s="40"/>
      <c r="E52" s="40"/>
      <c r="F52" s="41">
        <v>31321</v>
      </c>
      <c r="G52" s="42">
        <v>564800</v>
      </c>
      <c r="H52" s="41">
        <v>5100</v>
      </c>
      <c r="I52" s="55" t="s">
        <v>24</v>
      </c>
      <c r="J52" s="18"/>
      <c r="K52" s="51"/>
      <c r="L52" s="52"/>
      <c r="M52" s="56">
        <v>0</v>
      </c>
      <c r="N52" s="53"/>
      <c r="O52" s="58"/>
      <c r="P52" s="16"/>
    </row>
    <row r="53" spans="1:16" ht="30" customHeight="1">
      <c r="A53" s="69" t="s">
        <v>61</v>
      </c>
      <c r="B53" s="18"/>
      <c r="C53" s="70" t="s">
        <v>62</v>
      </c>
      <c r="D53" s="40"/>
      <c r="E53" s="40"/>
      <c r="F53" s="41">
        <v>31321</v>
      </c>
      <c r="G53" s="71" t="s">
        <v>63</v>
      </c>
      <c r="H53" s="54" t="s">
        <v>64</v>
      </c>
      <c r="I53" s="55" t="s">
        <v>24</v>
      </c>
      <c r="J53" s="18"/>
      <c r="K53" s="51"/>
      <c r="L53" s="52"/>
      <c r="M53" s="56">
        <v>0</v>
      </c>
      <c r="N53" s="53"/>
      <c r="O53" s="58"/>
      <c r="P53" s="16"/>
    </row>
    <row r="54" spans="1:16">
      <c r="A54" s="38" t="s">
        <v>65</v>
      </c>
      <c r="B54" s="18"/>
      <c r="C54" s="39">
        <v>4210</v>
      </c>
      <c r="D54" s="40"/>
      <c r="E54" s="40"/>
      <c r="F54" s="41">
        <v>31321</v>
      </c>
      <c r="G54" s="42">
        <v>569200</v>
      </c>
      <c r="H54" s="41">
        <v>5100</v>
      </c>
      <c r="I54" s="43" t="s">
        <v>24</v>
      </c>
      <c r="J54" s="18"/>
      <c r="K54" s="51"/>
      <c r="L54" s="52"/>
      <c r="M54" s="56">
        <v>0</v>
      </c>
      <c r="N54" s="53"/>
      <c r="O54" s="58"/>
      <c r="P54" s="72"/>
    </row>
    <row r="55" spans="1:16">
      <c r="A55" s="38" t="s">
        <v>66</v>
      </c>
      <c r="B55" s="18"/>
      <c r="C55" s="39">
        <v>4210</v>
      </c>
      <c r="D55" s="40"/>
      <c r="E55" s="40"/>
      <c r="F55" s="41">
        <v>31321</v>
      </c>
      <c r="G55" s="42">
        <v>573000</v>
      </c>
      <c r="H55" s="41">
        <v>5100</v>
      </c>
      <c r="I55" s="55" t="s">
        <v>24</v>
      </c>
      <c r="J55" s="18"/>
      <c r="K55" s="51"/>
      <c r="L55" s="52"/>
      <c r="M55" s="56">
        <v>0</v>
      </c>
      <c r="N55" s="53"/>
      <c r="O55" s="58"/>
      <c r="P55" s="72"/>
    </row>
    <row r="56" spans="1:16">
      <c r="A56" s="73" t="s">
        <v>67</v>
      </c>
      <c r="B56" s="74"/>
      <c r="C56" s="39">
        <v>4210</v>
      </c>
      <c r="D56" s="40"/>
      <c r="E56" s="40"/>
      <c r="F56" s="41">
        <v>31321</v>
      </c>
      <c r="G56" s="75">
        <v>575001</v>
      </c>
      <c r="H56" s="41">
        <v>5100</v>
      </c>
      <c r="I56" s="76" t="s">
        <v>24</v>
      </c>
      <c r="J56" s="18"/>
      <c r="K56" s="77"/>
      <c r="L56" s="78"/>
      <c r="M56" s="46">
        <f>SUM(K11:K15)*70*10</f>
        <v>0</v>
      </c>
      <c r="N56" s="79">
        <f>SUM(M11:M56)</f>
        <v>0</v>
      </c>
      <c r="O56" s="58"/>
      <c r="P56" s="16"/>
    </row>
    <row r="57" spans="1:16" ht="16">
      <c r="A57" s="80" t="s">
        <v>68</v>
      </c>
      <c r="B57" s="81"/>
      <c r="C57" s="82" t="s">
        <v>69</v>
      </c>
      <c r="D57" s="83"/>
      <c r="E57" s="83"/>
      <c r="F57" s="83"/>
      <c r="G57" s="84"/>
      <c r="H57" s="84"/>
      <c r="I57" s="84"/>
      <c r="J57" s="85"/>
      <c r="K57" s="86"/>
      <c r="L57" s="87"/>
      <c r="M57" s="88"/>
      <c r="N57" s="53"/>
      <c r="O57" s="58"/>
      <c r="P57" s="16"/>
    </row>
    <row r="58" spans="1:16">
      <c r="A58" s="38" t="s">
        <v>70</v>
      </c>
      <c r="B58" s="18"/>
      <c r="C58" s="39">
        <v>4210</v>
      </c>
      <c r="D58" s="40"/>
      <c r="E58" s="40"/>
      <c r="F58" s="41">
        <v>31321</v>
      </c>
      <c r="G58" s="54" t="s">
        <v>71</v>
      </c>
      <c r="H58" s="41">
        <v>5200</v>
      </c>
      <c r="I58" s="49" t="s">
        <v>24</v>
      </c>
      <c r="J58" s="18"/>
      <c r="K58" s="44">
        <v>0</v>
      </c>
      <c r="L58" s="45">
        <v>0</v>
      </c>
      <c r="M58" s="46">
        <f t="shared" ref="M58:M59" si="1">ROUNDUP(L58+(L58*$M$1),0)</f>
        <v>0</v>
      </c>
      <c r="N58" s="53"/>
      <c r="O58" s="58"/>
      <c r="P58" s="16"/>
    </row>
    <row r="59" spans="1:16">
      <c r="A59" s="38" t="s">
        <v>72</v>
      </c>
      <c r="B59" s="18"/>
      <c r="C59" s="39">
        <v>4210</v>
      </c>
      <c r="D59" s="40"/>
      <c r="E59" s="40"/>
      <c r="F59" s="41">
        <v>31321</v>
      </c>
      <c r="G59" s="54" t="s">
        <v>73</v>
      </c>
      <c r="H59" s="41">
        <v>5200</v>
      </c>
      <c r="I59" s="49" t="s">
        <v>24</v>
      </c>
      <c r="J59" s="18"/>
      <c r="K59" s="44">
        <v>0</v>
      </c>
      <c r="L59" s="45">
        <v>0</v>
      </c>
      <c r="M59" s="46">
        <f t="shared" si="1"/>
        <v>0</v>
      </c>
      <c r="N59" s="53"/>
      <c r="O59" s="58"/>
      <c r="P59" s="16"/>
    </row>
    <row r="60" spans="1:16">
      <c r="A60" s="38" t="s">
        <v>1</v>
      </c>
      <c r="B60" s="18"/>
      <c r="C60" s="39">
        <v>4210</v>
      </c>
      <c r="D60" s="40"/>
      <c r="E60" s="40"/>
      <c r="F60" s="41">
        <v>31321</v>
      </c>
      <c r="G60" s="42">
        <v>521000</v>
      </c>
      <c r="H60" s="41">
        <v>5200</v>
      </c>
      <c r="I60" s="43" t="s">
        <v>24</v>
      </c>
      <c r="J60" s="18"/>
      <c r="K60" s="51"/>
      <c r="L60" s="89"/>
      <c r="M60" s="46">
        <f>ROUNDUP(SUM(M58:M59)*M2,0)</f>
        <v>0</v>
      </c>
      <c r="N60" s="53"/>
      <c r="O60" s="58"/>
      <c r="P60" s="16"/>
    </row>
    <row r="61" spans="1:16">
      <c r="A61" s="38" t="s">
        <v>32</v>
      </c>
      <c r="B61" s="18"/>
      <c r="C61" s="39">
        <v>4210</v>
      </c>
      <c r="D61" s="40"/>
      <c r="E61" s="40"/>
      <c r="F61" s="41">
        <v>31321</v>
      </c>
      <c r="G61" s="42">
        <v>522000</v>
      </c>
      <c r="H61" s="41">
        <v>5200</v>
      </c>
      <c r="I61" s="43" t="s">
        <v>24</v>
      </c>
      <c r="J61" s="18"/>
      <c r="K61" s="51"/>
      <c r="L61" s="89"/>
      <c r="M61" s="46">
        <f>ROUNDUP(SUM(M58:M59)*M3,0)</f>
        <v>0</v>
      </c>
      <c r="N61" s="53"/>
      <c r="O61" s="58"/>
      <c r="P61" s="16"/>
    </row>
    <row r="62" spans="1:16">
      <c r="A62" s="38" t="s">
        <v>33</v>
      </c>
      <c r="B62" s="18"/>
      <c r="C62" s="39">
        <v>4210</v>
      </c>
      <c r="D62" s="40"/>
      <c r="E62" s="40"/>
      <c r="F62" s="41">
        <v>31321</v>
      </c>
      <c r="G62" s="42">
        <v>522000</v>
      </c>
      <c r="H62" s="41">
        <v>5200</v>
      </c>
      <c r="I62" s="55" t="s">
        <v>24</v>
      </c>
      <c r="J62" s="18"/>
      <c r="K62" s="51"/>
      <c r="L62" s="89"/>
      <c r="M62" s="46">
        <f>ROUNDUP(M67*N3,0)</f>
        <v>0</v>
      </c>
      <c r="N62" s="53"/>
      <c r="O62" s="58"/>
      <c r="P62" s="16"/>
    </row>
    <row r="63" spans="1:16">
      <c r="A63" s="38" t="s">
        <v>4</v>
      </c>
      <c r="B63" s="18"/>
      <c r="C63" s="39">
        <v>4210</v>
      </c>
      <c r="D63" s="40"/>
      <c r="E63" s="40"/>
      <c r="F63" s="41">
        <v>31321</v>
      </c>
      <c r="G63" s="42">
        <v>523000</v>
      </c>
      <c r="H63" s="41">
        <v>5200</v>
      </c>
      <c r="I63" s="43" t="s">
        <v>24</v>
      </c>
      <c r="J63" s="18"/>
      <c r="K63" s="51"/>
      <c r="L63" s="89"/>
      <c r="M63" s="46">
        <f>ROUNDUP(SUM(K58:K59)*M4,0)</f>
        <v>0</v>
      </c>
      <c r="N63" s="53"/>
      <c r="O63" s="58"/>
      <c r="P63" s="16"/>
    </row>
    <row r="64" spans="1:16">
      <c r="A64" s="38" t="s">
        <v>35</v>
      </c>
      <c r="B64" s="18"/>
      <c r="C64" s="39">
        <v>4210</v>
      </c>
      <c r="D64" s="40"/>
      <c r="E64" s="40"/>
      <c r="F64" s="41">
        <v>31321</v>
      </c>
      <c r="G64" s="42">
        <v>529004</v>
      </c>
      <c r="H64" s="41">
        <v>5200</v>
      </c>
      <c r="I64" s="55" t="s">
        <v>24</v>
      </c>
      <c r="J64" s="18"/>
      <c r="K64" s="51"/>
      <c r="L64" s="52"/>
      <c r="M64" s="46">
        <f>ROUNDUP(SUM(M58+M59+M67)*M5,0)</f>
        <v>0</v>
      </c>
      <c r="N64" s="53"/>
    </row>
    <row r="65" spans="1:16">
      <c r="A65" s="38" t="s">
        <v>6</v>
      </c>
      <c r="B65" s="18"/>
      <c r="C65" s="39">
        <v>4210</v>
      </c>
      <c r="D65" s="40"/>
      <c r="E65" s="40"/>
      <c r="F65" s="41">
        <v>31321</v>
      </c>
      <c r="G65" s="42">
        <v>529005</v>
      </c>
      <c r="H65" s="41">
        <v>5200</v>
      </c>
      <c r="I65" s="55" t="s">
        <v>24</v>
      </c>
      <c r="J65" s="18"/>
      <c r="K65" s="51"/>
      <c r="L65" s="52"/>
      <c r="M65" s="46">
        <f>ROUNDUP(SUM(M58+M59+M67)*M6,0)</f>
        <v>0</v>
      </c>
      <c r="N65" s="53"/>
    </row>
    <row r="66" spans="1:16">
      <c r="A66" s="57" t="s">
        <v>74</v>
      </c>
      <c r="B66" s="18"/>
      <c r="C66" s="60">
        <v>4210</v>
      </c>
      <c r="D66" s="61"/>
      <c r="E66" s="61"/>
      <c r="F66" s="41">
        <v>31321</v>
      </c>
      <c r="G66" s="67" t="s">
        <v>75</v>
      </c>
      <c r="H66" s="63">
        <v>5200</v>
      </c>
      <c r="I66" s="64" t="s">
        <v>46</v>
      </c>
      <c r="J66" s="18"/>
      <c r="K66" s="51"/>
      <c r="L66" s="52"/>
      <c r="M66" s="46">
        <f>K58*350</f>
        <v>0</v>
      </c>
      <c r="N66" s="53"/>
      <c r="O66" s="58"/>
    </row>
    <row r="67" spans="1:16">
      <c r="A67" s="74" t="s">
        <v>67</v>
      </c>
      <c r="B67" s="24"/>
      <c r="C67" s="90">
        <v>4210</v>
      </c>
      <c r="D67" s="91"/>
      <c r="E67" s="91"/>
      <c r="F67" s="90">
        <v>31321</v>
      </c>
      <c r="G67" s="92" t="s">
        <v>76</v>
      </c>
      <c r="H67" s="90">
        <v>5200</v>
      </c>
      <c r="I67" s="93" t="s">
        <v>24</v>
      </c>
      <c r="J67" s="24"/>
      <c r="K67" s="94"/>
      <c r="L67" s="95"/>
      <c r="M67" s="46">
        <f>SUM(K58*70)*10</f>
        <v>0</v>
      </c>
      <c r="N67" s="96">
        <f>SUM(M58:M67)</f>
        <v>0</v>
      </c>
      <c r="O67" s="58"/>
    </row>
    <row r="68" spans="1:16" ht="16">
      <c r="A68" s="97" t="s">
        <v>77</v>
      </c>
      <c r="B68" s="98"/>
      <c r="C68" s="99" t="s">
        <v>69</v>
      </c>
      <c r="D68" s="100"/>
      <c r="E68" s="100"/>
      <c r="F68" s="100"/>
      <c r="G68" s="100"/>
      <c r="H68" s="101"/>
      <c r="I68" s="101"/>
      <c r="J68" s="85"/>
      <c r="K68" s="102"/>
      <c r="L68" s="103"/>
      <c r="M68" s="104"/>
      <c r="N68" s="53"/>
      <c r="O68" s="58"/>
    </row>
    <row r="69" spans="1:16">
      <c r="A69" s="38" t="s">
        <v>78</v>
      </c>
      <c r="B69" s="18"/>
      <c r="C69" s="39">
        <v>4210</v>
      </c>
      <c r="D69" s="40"/>
      <c r="E69" s="40"/>
      <c r="F69" s="41">
        <v>31321</v>
      </c>
      <c r="G69" s="54" t="s">
        <v>79</v>
      </c>
      <c r="H69" s="41">
        <v>6110</v>
      </c>
      <c r="I69" s="49" t="s">
        <v>24</v>
      </c>
      <c r="J69" s="18"/>
      <c r="K69" s="44">
        <v>0.2</v>
      </c>
      <c r="L69" s="45">
        <v>9121</v>
      </c>
      <c r="M69" s="46">
        <f t="shared" ref="M69" si="2">ROUNDUP(L69+(L69*$M$1),0)</f>
        <v>9486</v>
      </c>
      <c r="N69" s="53"/>
      <c r="O69" s="58"/>
    </row>
    <row r="70" spans="1:16">
      <c r="A70" s="38" t="s">
        <v>1</v>
      </c>
      <c r="B70" s="18"/>
      <c r="C70" s="39">
        <v>4210</v>
      </c>
      <c r="D70" s="40"/>
      <c r="E70" s="40"/>
      <c r="F70" s="41">
        <v>31321</v>
      </c>
      <c r="G70" s="42">
        <v>521000</v>
      </c>
      <c r="H70" s="41">
        <v>6110</v>
      </c>
      <c r="I70" s="43" t="s">
        <v>24</v>
      </c>
      <c r="J70" s="18"/>
      <c r="K70" s="51"/>
      <c r="L70" s="89"/>
      <c r="M70" s="46">
        <f>ROUNDUP(M69*M2,0)</f>
        <v>949</v>
      </c>
      <c r="N70" s="53"/>
      <c r="O70" s="58"/>
    </row>
    <row r="71" spans="1:16">
      <c r="A71" s="38" t="s">
        <v>32</v>
      </c>
      <c r="B71" s="18"/>
      <c r="C71" s="39">
        <v>4210</v>
      </c>
      <c r="D71" s="40"/>
      <c r="E71" s="40"/>
      <c r="F71" s="41">
        <v>31321</v>
      </c>
      <c r="G71" s="42">
        <v>522000</v>
      </c>
      <c r="H71" s="41">
        <v>6110</v>
      </c>
      <c r="I71" s="43" t="s">
        <v>24</v>
      </c>
      <c r="J71" s="18"/>
      <c r="K71" s="51"/>
      <c r="L71" s="89"/>
      <c r="M71" s="46">
        <f>ROUNDUP(M69*M3,0)</f>
        <v>726</v>
      </c>
      <c r="N71" s="53"/>
      <c r="O71" s="58"/>
    </row>
    <row r="72" spans="1:16">
      <c r="A72" s="38" t="s">
        <v>4</v>
      </c>
      <c r="B72" s="18"/>
      <c r="C72" s="39">
        <v>4210</v>
      </c>
      <c r="D72" s="40"/>
      <c r="E72" s="40"/>
      <c r="F72" s="41">
        <v>31321</v>
      </c>
      <c r="G72" s="42">
        <v>523000</v>
      </c>
      <c r="H72" s="41">
        <v>6110</v>
      </c>
      <c r="I72" s="43" t="s">
        <v>24</v>
      </c>
      <c r="J72" s="18"/>
      <c r="K72" s="51"/>
      <c r="L72" s="89"/>
      <c r="M72" s="46">
        <f>ROUNDUP(K69*M4,0)</f>
        <v>1405</v>
      </c>
      <c r="N72" s="53"/>
      <c r="O72" s="58"/>
    </row>
    <row r="73" spans="1:16">
      <c r="A73" s="38" t="s">
        <v>35</v>
      </c>
      <c r="B73" s="18"/>
      <c r="C73" s="39">
        <v>4210</v>
      </c>
      <c r="D73" s="40"/>
      <c r="E73" s="40"/>
      <c r="F73" s="41">
        <v>31321</v>
      </c>
      <c r="G73" s="42">
        <v>529004</v>
      </c>
      <c r="H73" s="41">
        <v>6110</v>
      </c>
      <c r="I73" s="55" t="s">
        <v>24</v>
      </c>
      <c r="J73" s="18"/>
      <c r="K73" s="51"/>
      <c r="L73" s="52"/>
      <c r="M73" s="46">
        <f>ROUNDUP(SUM(M69)*M5,0)</f>
        <v>110</v>
      </c>
      <c r="N73" s="53"/>
    </row>
    <row r="74" spans="1:16">
      <c r="A74" s="73" t="s">
        <v>6</v>
      </c>
      <c r="B74" s="18"/>
      <c r="C74" s="39">
        <v>4210</v>
      </c>
      <c r="D74" s="40"/>
      <c r="E74" s="40"/>
      <c r="F74" s="41">
        <v>31321</v>
      </c>
      <c r="G74" s="42">
        <v>529005</v>
      </c>
      <c r="H74" s="41">
        <v>6110</v>
      </c>
      <c r="I74" s="55" t="s">
        <v>24</v>
      </c>
      <c r="J74" s="18"/>
      <c r="K74" s="51"/>
      <c r="L74" s="78"/>
      <c r="M74" s="46">
        <f>ROUNDUP(SUM(M69)*M6,0)</f>
        <v>10</v>
      </c>
      <c r="N74" s="79">
        <f>SUM(M69:M74)</f>
        <v>12686</v>
      </c>
    </row>
    <row r="75" spans="1:16" ht="16">
      <c r="A75" s="97" t="s">
        <v>80</v>
      </c>
      <c r="B75" s="18"/>
      <c r="C75" s="105"/>
      <c r="D75" s="83"/>
      <c r="E75" s="83"/>
      <c r="F75" s="83"/>
      <c r="G75" s="106"/>
      <c r="H75" s="84"/>
      <c r="I75" s="84"/>
      <c r="J75" s="85"/>
      <c r="K75" s="86"/>
      <c r="L75" s="103"/>
      <c r="M75" s="104"/>
      <c r="N75" s="53"/>
      <c r="O75" s="58"/>
      <c r="P75" s="16"/>
    </row>
    <row r="76" spans="1:16">
      <c r="A76" s="38" t="s">
        <v>81</v>
      </c>
      <c r="B76" s="18"/>
      <c r="C76" s="39">
        <v>4210</v>
      </c>
      <c r="D76" s="40"/>
      <c r="E76" s="40"/>
      <c r="F76" s="41">
        <v>31321</v>
      </c>
      <c r="G76" s="42">
        <v>513000</v>
      </c>
      <c r="H76" s="41">
        <v>6120</v>
      </c>
      <c r="I76" s="43" t="s">
        <v>24</v>
      </c>
      <c r="J76" s="18"/>
      <c r="K76" s="44">
        <v>0</v>
      </c>
      <c r="L76" s="45">
        <v>0</v>
      </c>
      <c r="M76" s="46">
        <f t="shared" ref="M76" si="3">ROUNDUP(L76+(L76*$M$1),0)</f>
        <v>0</v>
      </c>
      <c r="N76" s="53"/>
      <c r="O76" s="58"/>
      <c r="P76" s="16"/>
    </row>
    <row r="77" spans="1:16">
      <c r="A77" s="38" t="s">
        <v>1</v>
      </c>
      <c r="B77" s="18"/>
      <c r="C77" s="39">
        <v>4210</v>
      </c>
      <c r="D77" s="40"/>
      <c r="E77" s="40"/>
      <c r="F77" s="41">
        <v>31321</v>
      </c>
      <c r="G77" s="42">
        <v>521000</v>
      </c>
      <c r="H77" s="41">
        <v>6120</v>
      </c>
      <c r="I77" s="43" t="s">
        <v>24</v>
      </c>
      <c r="J77" s="18"/>
      <c r="K77" s="51"/>
      <c r="L77" s="89"/>
      <c r="M77" s="46">
        <f>ROUNDUP(M76*M2,0)</f>
        <v>0</v>
      </c>
      <c r="N77" s="53"/>
      <c r="O77" s="58"/>
      <c r="P77" s="16"/>
    </row>
    <row r="78" spans="1:16">
      <c r="A78" s="38" t="s">
        <v>32</v>
      </c>
      <c r="B78" s="18"/>
      <c r="C78" s="39">
        <v>4210</v>
      </c>
      <c r="D78" s="40"/>
      <c r="E78" s="40"/>
      <c r="F78" s="41">
        <v>31321</v>
      </c>
      <c r="G78" s="42">
        <v>522000</v>
      </c>
      <c r="H78" s="41">
        <v>6120</v>
      </c>
      <c r="I78" s="43" t="s">
        <v>24</v>
      </c>
      <c r="J78" s="18"/>
      <c r="K78" s="51"/>
      <c r="L78" s="89"/>
      <c r="M78" s="46">
        <f>ROUNDUP(M76*M3,0)</f>
        <v>0</v>
      </c>
      <c r="N78" s="53"/>
      <c r="O78" s="58"/>
      <c r="P78" s="16"/>
    </row>
    <row r="79" spans="1:16">
      <c r="A79" s="38" t="s">
        <v>4</v>
      </c>
      <c r="B79" s="18"/>
      <c r="C79" s="39">
        <v>4210</v>
      </c>
      <c r="D79" s="40"/>
      <c r="E79" s="40"/>
      <c r="F79" s="41">
        <v>31321</v>
      </c>
      <c r="G79" s="42">
        <v>523000</v>
      </c>
      <c r="H79" s="41">
        <v>6120</v>
      </c>
      <c r="I79" s="43" t="s">
        <v>24</v>
      </c>
      <c r="J79" s="18"/>
      <c r="K79" s="51"/>
      <c r="L79" s="89"/>
      <c r="M79" s="46">
        <f>ROUNDUP(K76*M4,0)</f>
        <v>0</v>
      </c>
      <c r="N79" s="53"/>
      <c r="O79" s="58"/>
      <c r="P79" s="16"/>
    </row>
    <row r="80" spans="1:16">
      <c r="A80" s="38" t="s">
        <v>35</v>
      </c>
      <c r="B80" s="18"/>
      <c r="C80" s="39">
        <v>4210</v>
      </c>
      <c r="D80" s="40"/>
      <c r="E80" s="40"/>
      <c r="F80" s="41">
        <v>31321</v>
      </c>
      <c r="G80" s="42">
        <v>529004</v>
      </c>
      <c r="H80" s="41">
        <v>6120</v>
      </c>
      <c r="I80" s="55" t="s">
        <v>24</v>
      </c>
      <c r="J80" s="18"/>
      <c r="K80" s="51"/>
      <c r="L80" s="52"/>
      <c r="M80" s="46">
        <f>ROUNDUP(SUM(M76)*M5,0)</f>
        <v>0</v>
      </c>
      <c r="N80" s="53"/>
    </row>
    <row r="81" spans="1:16">
      <c r="A81" s="38" t="s">
        <v>6</v>
      </c>
      <c r="B81" s="18"/>
      <c r="C81" s="39">
        <v>4210</v>
      </c>
      <c r="D81" s="40"/>
      <c r="E81" s="40"/>
      <c r="F81" s="41">
        <v>31321</v>
      </c>
      <c r="G81" s="42">
        <v>529005</v>
      </c>
      <c r="H81" s="41">
        <v>6120</v>
      </c>
      <c r="I81" s="55" t="s">
        <v>24</v>
      </c>
      <c r="J81" s="18"/>
      <c r="K81" s="51"/>
      <c r="L81" s="52"/>
      <c r="M81" s="46">
        <f>ROUNDUP(SUM(M76)*M6,0)</f>
        <v>0</v>
      </c>
      <c r="N81" s="53"/>
    </row>
    <row r="82" spans="1:16">
      <c r="A82" s="107" t="s">
        <v>82</v>
      </c>
      <c r="B82" s="108"/>
      <c r="C82" s="109">
        <v>4210</v>
      </c>
      <c r="D82" s="110"/>
      <c r="E82" s="110"/>
      <c r="F82" s="90">
        <v>31321</v>
      </c>
      <c r="G82" s="111" t="s">
        <v>75</v>
      </c>
      <c r="H82" s="112">
        <v>6120</v>
      </c>
      <c r="I82" s="113" t="s">
        <v>46</v>
      </c>
      <c r="J82" s="114"/>
      <c r="K82" s="94"/>
      <c r="L82" s="78"/>
      <c r="M82" s="115">
        <f>K76*350</f>
        <v>0</v>
      </c>
      <c r="N82" s="116">
        <f>SUM(M76:M82)</f>
        <v>0</v>
      </c>
      <c r="O82" s="58"/>
      <c r="P82" s="16"/>
    </row>
    <row r="83" spans="1:16" ht="16">
      <c r="A83" s="97" t="s">
        <v>83</v>
      </c>
      <c r="B83" s="18"/>
      <c r="C83" s="99" t="s">
        <v>84</v>
      </c>
      <c r="D83" s="100"/>
      <c r="E83" s="100"/>
      <c r="F83" s="100"/>
      <c r="G83" s="101"/>
      <c r="H83" s="101"/>
      <c r="I83" s="101"/>
      <c r="J83" s="85"/>
      <c r="K83" s="102"/>
      <c r="L83" s="103"/>
      <c r="M83" s="104"/>
      <c r="N83" s="53"/>
      <c r="O83" s="117"/>
      <c r="P83" s="16"/>
    </row>
    <row r="84" spans="1:16">
      <c r="A84" s="38" t="s">
        <v>85</v>
      </c>
      <c r="B84" s="18"/>
      <c r="C84" s="39">
        <v>4210</v>
      </c>
      <c r="D84" s="40"/>
      <c r="E84" s="40"/>
      <c r="F84" s="41">
        <v>31321</v>
      </c>
      <c r="G84" s="42">
        <v>513000</v>
      </c>
      <c r="H84" s="41">
        <v>6140</v>
      </c>
      <c r="I84" s="43" t="s">
        <v>24</v>
      </c>
      <c r="J84" s="18"/>
      <c r="K84" s="44">
        <v>0</v>
      </c>
      <c r="L84" s="45">
        <v>0</v>
      </c>
      <c r="M84" s="46">
        <f t="shared" ref="M84" si="4">ROUNDUP(L84+(L84*$M$1),0)</f>
        <v>0</v>
      </c>
      <c r="N84" s="53"/>
      <c r="O84" s="117"/>
      <c r="P84" s="16"/>
    </row>
    <row r="85" spans="1:16">
      <c r="A85" s="38" t="s">
        <v>1</v>
      </c>
      <c r="B85" s="18"/>
      <c r="C85" s="39">
        <v>4210</v>
      </c>
      <c r="D85" s="40"/>
      <c r="E85" s="40"/>
      <c r="F85" s="41">
        <v>31321</v>
      </c>
      <c r="G85" s="42">
        <v>521000</v>
      </c>
      <c r="H85" s="41">
        <v>6140</v>
      </c>
      <c r="I85" s="43" t="s">
        <v>24</v>
      </c>
      <c r="J85" s="18"/>
      <c r="K85" s="51" t="s">
        <v>84</v>
      </c>
      <c r="L85" s="89"/>
      <c r="M85" s="46">
        <f>ROUNDUP(M84*M2,0)</f>
        <v>0</v>
      </c>
      <c r="N85" s="53"/>
      <c r="O85" s="117"/>
      <c r="P85" s="16"/>
    </row>
    <row r="86" spans="1:16">
      <c r="A86" s="38" t="s">
        <v>32</v>
      </c>
      <c r="B86" s="18"/>
      <c r="C86" s="39">
        <v>4210</v>
      </c>
      <c r="D86" s="40"/>
      <c r="E86" s="40"/>
      <c r="F86" s="41">
        <v>31321</v>
      </c>
      <c r="G86" s="42">
        <v>522000</v>
      </c>
      <c r="H86" s="41">
        <v>6140</v>
      </c>
      <c r="I86" s="43" t="s">
        <v>24</v>
      </c>
      <c r="J86" s="18"/>
      <c r="K86" s="51"/>
      <c r="L86" s="89"/>
      <c r="M86" s="46">
        <f>ROUNDUP(M84*M3,0)</f>
        <v>0</v>
      </c>
      <c r="N86" s="53"/>
      <c r="O86" s="117"/>
      <c r="P86" s="16"/>
    </row>
    <row r="87" spans="1:16">
      <c r="A87" s="38" t="s">
        <v>4</v>
      </c>
      <c r="B87" s="18"/>
      <c r="C87" s="39">
        <v>4210</v>
      </c>
      <c r="D87" s="40"/>
      <c r="E87" s="40"/>
      <c r="F87" s="41">
        <v>31321</v>
      </c>
      <c r="G87" s="42">
        <v>523000</v>
      </c>
      <c r="H87" s="41">
        <v>6140</v>
      </c>
      <c r="I87" s="43" t="s">
        <v>24</v>
      </c>
      <c r="J87" s="18"/>
      <c r="K87" s="51"/>
      <c r="L87" s="89"/>
      <c r="M87" s="46">
        <f>ROUNDUP(K84*M4,0)</f>
        <v>0</v>
      </c>
      <c r="N87" s="53"/>
      <c r="O87" s="117"/>
      <c r="P87" s="16"/>
    </row>
    <row r="88" spans="1:16">
      <c r="A88" s="38" t="s">
        <v>35</v>
      </c>
      <c r="B88" s="18"/>
      <c r="C88" s="39">
        <v>4210</v>
      </c>
      <c r="D88" s="40"/>
      <c r="E88" s="40"/>
      <c r="F88" s="41">
        <v>31321</v>
      </c>
      <c r="G88" s="42">
        <v>529004</v>
      </c>
      <c r="H88" s="41">
        <v>6140</v>
      </c>
      <c r="I88" s="55" t="s">
        <v>24</v>
      </c>
      <c r="J88" s="18"/>
      <c r="K88" s="51"/>
      <c r="L88" s="52"/>
      <c r="M88" s="46">
        <f>ROUNDUP(SUM(M84)*M5,0)</f>
        <v>0</v>
      </c>
      <c r="N88" s="53"/>
    </row>
    <row r="89" spans="1:16">
      <c r="A89" s="38" t="s">
        <v>6</v>
      </c>
      <c r="B89" s="18"/>
      <c r="C89" s="39">
        <v>4210</v>
      </c>
      <c r="D89" s="40"/>
      <c r="E89" s="40"/>
      <c r="F89" s="41">
        <v>31321</v>
      </c>
      <c r="G89" s="42">
        <v>529005</v>
      </c>
      <c r="H89" s="41">
        <v>6140</v>
      </c>
      <c r="I89" s="55" t="s">
        <v>24</v>
      </c>
      <c r="J89" s="18"/>
      <c r="K89" s="51"/>
      <c r="L89" s="52"/>
      <c r="M89" s="46">
        <f>ROUNDUP(SUM(M84)*M6,0)</f>
        <v>0</v>
      </c>
      <c r="N89" s="118">
        <f>SUM(M84:M89)</f>
        <v>0</v>
      </c>
    </row>
    <row r="90" spans="1:16" ht="16">
      <c r="A90" s="80" t="s">
        <v>86</v>
      </c>
      <c r="B90" s="81"/>
      <c r="C90" s="82" t="s">
        <v>69</v>
      </c>
      <c r="D90" s="83"/>
      <c r="E90" s="83"/>
      <c r="F90" s="83"/>
      <c r="G90" s="84"/>
      <c r="H90" s="84"/>
      <c r="I90" s="84"/>
      <c r="J90" s="85"/>
      <c r="K90" s="86"/>
      <c r="L90" s="87"/>
      <c r="M90" s="88"/>
      <c r="N90" s="53"/>
      <c r="O90" s="58"/>
      <c r="P90" s="16"/>
    </row>
    <row r="91" spans="1:16">
      <c r="A91" s="38" t="s">
        <v>87</v>
      </c>
      <c r="B91" s="18"/>
      <c r="C91" s="39">
        <v>4210</v>
      </c>
      <c r="D91" s="40"/>
      <c r="E91" s="40"/>
      <c r="F91" s="41">
        <v>31321</v>
      </c>
      <c r="G91" s="54" t="s">
        <v>88</v>
      </c>
      <c r="H91" s="41">
        <v>6150</v>
      </c>
      <c r="I91" s="49" t="s">
        <v>24</v>
      </c>
      <c r="J91" s="18"/>
      <c r="K91" s="44">
        <v>0</v>
      </c>
      <c r="L91" s="45">
        <v>0</v>
      </c>
      <c r="M91" s="46">
        <f t="shared" ref="M91" si="5">ROUNDUP(L91+(L91*$M$1),0)</f>
        <v>0</v>
      </c>
      <c r="N91" s="53"/>
      <c r="O91" s="58"/>
      <c r="P91" s="16"/>
    </row>
    <row r="92" spans="1:16">
      <c r="A92" s="38" t="s">
        <v>1</v>
      </c>
      <c r="B92" s="18"/>
      <c r="C92" s="39">
        <v>4210</v>
      </c>
      <c r="D92" s="40"/>
      <c r="E92" s="40"/>
      <c r="F92" s="41">
        <v>31321</v>
      </c>
      <c r="G92" s="42">
        <v>521000</v>
      </c>
      <c r="H92" s="41">
        <v>6150</v>
      </c>
      <c r="I92" s="43" t="s">
        <v>24</v>
      </c>
      <c r="J92" s="18"/>
      <c r="K92" s="51"/>
      <c r="L92" s="89"/>
      <c r="M92" s="46">
        <f>ROUNDUP(M91*M2,0)</f>
        <v>0</v>
      </c>
      <c r="N92" s="53"/>
      <c r="O92" s="58"/>
      <c r="P92" s="16"/>
    </row>
    <row r="93" spans="1:16">
      <c r="A93" s="38" t="s">
        <v>32</v>
      </c>
      <c r="B93" s="18"/>
      <c r="C93" s="39">
        <v>4210</v>
      </c>
      <c r="D93" s="40"/>
      <c r="E93" s="40"/>
      <c r="F93" s="41">
        <v>31321</v>
      </c>
      <c r="G93" s="42">
        <v>522000</v>
      </c>
      <c r="H93" s="41">
        <v>6150</v>
      </c>
      <c r="I93" s="43" t="s">
        <v>24</v>
      </c>
      <c r="J93" s="18"/>
      <c r="K93" s="51"/>
      <c r="L93" s="89"/>
      <c r="M93" s="46">
        <f>ROUNDUP(M91*M3,0)</f>
        <v>0</v>
      </c>
      <c r="N93" s="53"/>
      <c r="O93" s="58"/>
      <c r="P93" s="16"/>
    </row>
    <row r="94" spans="1:16">
      <c r="A94" s="38" t="s">
        <v>4</v>
      </c>
      <c r="B94" s="18"/>
      <c r="C94" s="39">
        <v>4210</v>
      </c>
      <c r="D94" s="40"/>
      <c r="E94" s="40"/>
      <c r="F94" s="41">
        <v>31321</v>
      </c>
      <c r="G94" s="42">
        <v>523000</v>
      </c>
      <c r="H94" s="41">
        <v>6150</v>
      </c>
      <c r="I94" s="43" t="s">
        <v>24</v>
      </c>
      <c r="J94" s="18"/>
      <c r="K94" s="51"/>
      <c r="L94" s="89"/>
      <c r="M94" s="46">
        <f>ROUNDUP(K91*M4,0)</f>
        <v>0</v>
      </c>
      <c r="N94" s="53"/>
      <c r="O94" s="58"/>
      <c r="P94" s="16"/>
    </row>
    <row r="95" spans="1:16">
      <c r="A95" s="38" t="s">
        <v>35</v>
      </c>
      <c r="B95" s="18"/>
      <c r="C95" s="39">
        <v>4210</v>
      </c>
      <c r="D95" s="40"/>
      <c r="E95" s="40"/>
      <c r="F95" s="41">
        <v>31321</v>
      </c>
      <c r="G95" s="42">
        <v>529004</v>
      </c>
      <c r="H95" s="41">
        <v>6150</v>
      </c>
      <c r="I95" s="55" t="s">
        <v>24</v>
      </c>
      <c r="J95" s="18"/>
      <c r="K95" s="51"/>
      <c r="L95" s="52"/>
      <c r="M95" s="46">
        <f>ROUNDUP(SUM(M91)*M5,0)</f>
        <v>0</v>
      </c>
      <c r="N95" s="53"/>
    </row>
    <row r="96" spans="1:16">
      <c r="A96" s="38" t="s">
        <v>6</v>
      </c>
      <c r="B96" s="18"/>
      <c r="C96" s="39">
        <v>4210</v>
      </c>
      <c r="D96" s="40"/>
      <c r="E96" s="40"/>
      <c r="F96" s="41">
        <v>31321</v>
      </c>
      <c r="G96" s="42">
        <v>529005</v>
      </c>
      <c r="H96" s="41">
        <v>6150</v>
      </c>
      <c r="I96" s="55" t="s">
        <v>24</v>
      </c>
      <c r="J96" s="18"/>
      <c r="K96" s="51"/>
      <c r="L96" s="52"/>
      <c r="M96" s="46">
        <f>ROUNDUP(SUM(M91)*M6,0)</f>
        <v>0</v>
      </c>
      <c r="N96" s="53"/>
    </row>
    <row r="97" spans="1:16">
      <c r="A97" s="38" t="s">
        <v>36</v>
      </c>
      <c r="B97" s="18"/>
      <c r="C97" s="39">
        <v>4210</v>
      </c>
      <c r="D97" s="40"/>
      <c r="E97" s="40"/>
      <c r="F97" s="41">
        <v>31321</v>
      </c>
      <c r="G97" s="54" t="s">
        <v>37</v>
      </c>
      <c r="H97" s="41">
        <v>6150</v>
      </c>
      <c r="I97" s="49" t="s">
        <v>24</v>
      </c>
      <c r="J97" s="18"/>
      <c r="K97" s="51"/>
      <c r="L97" s="52"/>
      <c r="M97" s="56">
        <v>0</v>
      </c>
      <c r="N97" s="53"/>
    </row>
    <row r="98" spans="1:16">
      <c r="A98" s="38" t="s">
        <v>89</v>
      </c>
      <c r="B98" s="18"/>
      <c r="C98" s="39">
        <v>4210</v>
      </c>
      <c r="D98" s="40"/>
      <c r="E98" s="40"/>
      <c r="F98" s="41">
        <v>31321</v>
      </c>
      <c r="G98" s="54" t="s">
        <v>39</v>
      </c>
      <c r="H98" s="41">
        <v>6150</v>
      </c>
      <c r="I98" s="49" t="s">
        <v>24</v>
      </c>
      <c r="J98" s="18"/>
      <c r="K98" s="51"/>
      <c r="L98" s="89"/>
      <c r="M98" s="56">
        <v>0</v>
      </c>
      <c r="N98" s="53"/>
      <c r="O98" s="58"/>
      <c r="P98" s="16"/>
    </row>
    <row r="99" spans="1:16">
      <c r="A99" s="38" t="s">
        <v>90</v>
      </c>
      <c r="B99" s="18"/>
      <c r="C99" s="39">
        <v>4210</v>
      </c>
      <c r="D99" s="40"/>
      <c r="E99" s="40"/>
      <c r="F99" s="41">
        <v>31321</v>
      </c>
      <c r="G99" s="54" t="s">
        <v>91</v>
      </c>
      <c r="H99" s="41">
        <v>6150</v>
      </c>
      <c r="I99" s="49" t="s">
        <v>24</v>
      </c>
      <c r="J99" s="18"/>
      <c r="K99" s="51"/>
      <c r="L99" s="89"/>
      <c r="M99" s="56">
        <v>0</v>
      </c>
      <c r="N99" s="53"/>
      <c r="O99" s="58"/>
      <c r="P99" s="16"/>
    </row>
    <row r="100" spans="1:16">
      <c r="A100" s="38" t="s">
        <v>92</v>
      </c>
      <c r="B100" s="18"/>
      <c r="C100" s="39">
        <v>4210</v>
      </c>
      <c r="D100" s="40"/>
      <c r="E100" s="40"/>
      <c r="F100" s="41">
        <v>31321</v>
      </c>
      <c r="G100" s="54" t="s">
        <v>41</v>
      </c>
      <c r="H100" s="41">
        <v>6150</v>
      </c>
      <c r="I100" s="49" t="s">
        <v>24</v>
      </c>
      <c r="J100" s="18"/>
      <c r="K100" s="51"/>
      <c r="L100" s="89"/>
      <c r="M100" s="56">
        <v>0</v>
      </c>
      <c r="N100" s="53"/>
      <c r="O100" s="58"/>
      <c r="P100" s="16"/>
    </row>
    <row r="101" spans="1:16">
      <c r="A101" s="38" t="s">
        <v>93</v>
      </c>
      <c r="B101" s="18"/>
      <c r="C101" s="39">
        <v>4210</v>
      </c>
      <c r="D101" s="40"/>
      <c r="E101" s="40"/>
      <c r="F101" s="41">
        <v>31321</v>
      </c>
      <c r="G101" s="54" t="s">
        <v>94</v>
      </c>
      <c r="H101" s="41">
        <v>6150</v>
      </c>
      <c r="I101" s="49" t="s">
        <v>24</v>
      </c>
      <c r="J101" s="18"/>
      <c r="K101" s="51"/>
      <c r="L101" s="89"/>
      <c r="M101" s="56">
        <v>0</v>
      </c>
      <c r="N101" s="53"/>
      <c r="O101" s="58"/>
      <c r="P101" s="16"/>
    </row>
    <row r="102" spans="1:16">
      <c r="A102" s="38" t="s">
        <v>42</v>
      </c>
      <c r="B102" s="18"/>
      <c r="C102" s="39">
        <v>4210</v>
      </c>
      <c r="D102" s="40"/>
      <c r="E102" s="40"/>
      <c r="F102" s="41">
        <v>31321</v>
      </c>
      <c r="G102" s="42">
        <v>539001</v>
      </c>
      <c r="H102" s="41">
        <v>6150</v>
      </c>
      <c r="I102" s="43" t="s">
        <v>24</v>
      </c>
      <c r="J102" s="18"/>
      <c r="K102" s="51"/>
      <c r="L102" s="89"/>
      <c r="M102" s="56">
        <v>0</v>
      </c>
      <c r="N102" s="53"/>
      <c r="O102" s="58"/>
      <c r="P102" s="72"/>
    </row>
    <row r="103" spans="1:16">
      <c r="A103" s="38" t="s">
        <v>44</v>
      </c>
      <c r="B103" s="18"/>
      <c r="C103" s="39">
        <v>4210</v>
      </c>
      <c r="D103" s="40"/>
      <c r="E103" s="40"/>
      <c r="F103" s="41">
        <v>31321</v>
      </c>
      <c r="G103" s="42">
        <v>551000</v>
      </c>
      <c r="H103" s="41">
        <v>6150</v>
      </c>
      <c r="I103" s="43" t="s">
        <v>24</v>
      </c>
      <c r="J103" s="18"/>
      <c r="K103" s="51"/>
      <c r="L103" s="89"/>
      <c r="M103" s="56">
        <v>0</v>
      </c>
      <c r="N103" s="53"/>
      <c r="O103" s="58"/>
      <c r="P103" s="16"/>
    </row>
    <row r="104" spans="1:16">
      <c r="A104" s="108" t="s">
        <v>48</v>
      </c>
      <c r="B104" s="24"/>
      <c r="C104" s="39">
        <v>4210</v>
      </c>
      <c r="D104" s="40"/>
      <c r="E104" s="40"/>
      <c r="F104" s="41">
        <v>31321</v>
      </c>
      <c r="G104" s="42">
        <v>553000</v>
      </c>
      <c r="H104" s="41">
        <v>6150</v>
      </c>
      <c r="I104" s="43" t="s">
        <v>24</v>
      </c>
      <c r="J104" s="74"/>
      <c r="K104" s="51"/>
      <c r="L104" s="89"/>
      <c r="M104" s="56">
        <v>0</v>
      </c>
      <c r="N104" s="119"/>
      <c r="O104" s="58"/>
      <c r="P104" s="16"/>
    </row>
    <row r="105" spans="1:16">
      <c r="A105" s="57" t="s">
        <v>95</v>
      </c>
      <c r="B105" s="66"/>
      <c r="C105" s="60">
        <v>4210</v>
      </c>
      <c r="D105" s="61"/>
      <c r="E105" s="61"/>
      <c r="F105" s="41">
        <v>31321</v>
      </c>
      <c r="G105" s="67" t="s">
        <v>51</v>
      </c>
      <c r="H105" s="63">
        <v>6150</v>
      </c>
      <c r="I105" s="68" t="s">
        <v>24</v>
      </c>
      <c r="J105" s="18"/>
      <c r="K105" s="51"/>
      <c r="L105" s="89"/>
      <c r="M105" s="120">
        <v>0</v>
      </c>
      <c r="N105" s="119"/>
      <c r="O105" s="58"/>
      <c r="P105" s="16"/>
    </row>
    <row r="106" spans="1:16">
      <c r="A106" s="38" t="s">
        <v>52</v>
      </c>
      <c r="B106" s="121"/>
      <c r="C106" s="39">
        <v>4210</v>
      </c>
      <c r="D106" s="40"/>
      <c r="E106" s="40"/>
      <c r="F106" s="41">
        <v>31321</v>
      </c>
      <c r="G106" s="54" t="s">
        <v>96</v>
      </c>
      <c r="H106" s="41">
        <v>6150</v>
      </c>
      <c r="I106" s="54" t="s">
        <v>24</v>
      </c>
      <c r="J106" s="108"/>
      <c r="K106" s="51"/>
      <c r="L106" s="52"/>
      <c r="M106" s="56">
        <v>0</v>
      </c>
      <c r="O106" s="58"/>
      <c r="P106" s="16"/>
    </row>
    <row r="107" spans="1:16">
      <c r="A107" s="73" t="s">
        <v>66</v>
      </c>
      <c r="B107" s="18"/>
      <c r="C107" s="123">
        <v>4210</v>
      </c>
      <c r="D107" s="40"/>
      <c r="E107" s="40"/>
      <c r="F107" s="41">
        <v>31321</v>
      </c>
      <c r="G107" s="92" t="s">
        <v>97</v>
      </c>
      <c r="H107" s="90">
        <v>6150</v>
      </c>
      <c r="I107" s="92" t="s">
        <v>24</v>
      </c>
      <c r="J107" s="108"/>
      <c r="K107" s="77"/>
      <c r="L107" s="95"/>
      <c r="M107" s="124">
        <v>0</v>
      </c>
      <c r="N107" s="116">
        <f>SUM(M91:M107)</f>
        <v>0</v>
      </c>
      <c r="O107" s="58"/>
    </row>
    <row r="108" spans="1:16" ht="16">
      <c r="A108" s="97" t="s">
        <v>98</v>
      </c>
      <c r="B108" s="18"/>
      <c r="C108" s="82" t="s">
        <v>84</v>
      </c>
      <c r="D108" s="83"/>
      <c r="E108" s="83"/>
      <c r="F108" s="83"/>
      <c r="G108" s="84"/>
      <c r="H108" s="84"/>
      <c r="I108" s="84"/>
      <c r="J108" s="85"/>
      <c r="K108" s="86"/>
      <c r="L108" s="87"/>
      <c r="M108" s="104"/>
      <c r="N108" s="53"/>
      <c r="O108" s="117"/>
    </row>
    <row r="109" spans="1:16">
      <c r="A109" s="38" t="s">
        <v>99</v>
      </c>
      <c r="B109" s="18"/>
      <c r="C109" s="39">
        <v>4210</v>
      </c>
      <c r="D109" s="40"/>
      <c r="E109" s="40"/>
      <c r="F109" s="41">
        <v>31321</v>
      </c>
      <c r="G109" s="42">
        <v>513000</v>
      </c>
      <c r="H109" s="41">
        <v>6300</v>
      </c>
      <c r="I109" s="43" t="s">
        <v>24</v>
      </c>
      <c r="J109" s="18"/>
      <c r="K109" s="44">
        <v>0</v>
      </c>
      <c r="L109" s="45">
        <v>0</v>
      </c>
      <c r="M109" s="46">
        <f t="shared" ref="M109:M111" si="6">ROUNDUP(L109+(L109*$M$1),0)</f>
        <v>0</v>
      </c>
      <c r="N109" s="53"/>
      <c r="O109" s="58"/>
    </row>
    <row r="110" spans="1:16">
      <c r="A110" s="38" t="s">
        <v>100</v>
      </c>
      <c r="B110" s="18"/>
      <c r="C110" s="39">
        <v>4210</v>
      </c>
      <c r="D110" s="40"/>
      <c r="E110" s="40"/>
      <c r="F110" s="41">
        <v>31321</v>
      </c>
      <c r="G110" s="42">
        <v>513000</v>
      </c>
      <c r="H110" s="41">
        <v>6300</v>
      </c>
      <c r="I110" s="43" t="s">
        <v>24</v>
      </c>
      <c r="J110" s="18"/>
      <c r="K110" s="44">
        <v>0</v>
      </c>
      <c r="L110" s="45">
        <v>0</v>
      </c>
      <c r="M110" s="46">
        <f t="shared" si="6"/>
        <v>0</v>
      </c>
      <c r="N110" s="53"/>
      <c r="O110" s="58"/>
    </row>
    <row r="111" spans="1:16">
      <c r="A111" s="38" t="s">
        <v>99</v>
      </c>
      <c r="B111" s="18"/>
      <c r="C111" s="39">
        <v>4210</v>
      </c>
      <c r="D111" s="40"/>
      <c r="E111" s="40"/>
      <c r="F111" s="41">
        <v>31321</v>
      </c>
      <c r="G111" s="42">
        <v>513000</v>
      </c>
      <c r="H111" s="41">
        <v>6300</v>
      </c>
      <c r="I111" s="43" t="s">
        <v>24</v>
      </c>
      <c r="J111" s="18"/>
      <c r="K111" s="44">
        <v>0</v>
      </c>
      <c r="L111" s="45">
        <v>0</v>
      </c>
      <c r="M111" s="46">
        <f t="shared" si="6"/>
        <v>0</v>
      </c>
      <c r="N111" s="53"/>
      <c r="O111" s="58"/>
    </row>
    <row r="112" spans="1:16">
      <c r="A112" s="38" t="s">
        <v>101</v>
      </c>
      <c r="B112" s="18"/>
      <c r="C112" s="39">
        <v>4210</v>
      </c>
      <c r="D112" s="40"/>
      <c r="E112" s="40"/>
      <c r="F112" s="41">
        <v>31321</v>
      </c>
      <c r="G112" s="42">
        <v>512003</v>
      </c>
      <c r="H112" s="41">
        <v>6300</v>
      </c>
      <c r="I112" s="43" t="s">
        <v>24</v>
      </c>
      <c r="J112" s="18"/>
      <c r="K112" s="125"/>
      <c r="L112" s="126"/>
      <c r="M112" s="56">
        <v>0</v>
      </c>
      <c r="N112" s="46">
        <f>ROUNDUP(M112+(M112*4%),0)</f>
        <v>0</v>
      </c>
      <c r="O112" s="58"/>
    </row>
    <row r="113" spans="1:15">
      <c r="A113" s="38" t="s">
        <v>102</v>
      </c>
      <c r="B113" s="18"/>
      <c r="C113" s="39">
        <v>4210</v>
      </c>
      <c r="D113" s="40"/>
      <c r="E113" s="40"/>
      <c r="F113" s="41">
        <v>31321</v>
      </c>
      <c r="G113" s="42">
        <v>513003</v>
      </c>
      <c r="H113" s="41">
        <v>6300</v>
      </c>
      <c r="I113" s="43" t="s">
        <v>24</v>
      </c>
      <c r="J113" s="18"/>
      <c r="K113" s="125"/>
      <c r="L113" s="126"/>
      <c r="M113" s="56">
        <v>0</v>
      </c>
      <c r="N113" s="46">
        <f>ROUNDUP(M113+(M113*4%),0)</f>
        <v>0</v>
      </c>
      <c r="O113" s="58"/>
    </row>
    <row r="114" spans="1:15">
      <c r="A114" s="38" t="s">
        <v>1</v>
      </c>
      <c r="B114" s="18"/>
      <c r="C114" s="39">
        <v>4210</v>
      </c>
      <c r="D114" s="40"/>
      <c r="E114" s="40"/>
      <c r="F114" s="41">
        <v>31321</v>
      </c>
      <c r="G114" s="42">
        <v>521000</v>
      </c>
      <c r="H114" s="41">
        <v>6300</v>
      </c>
      <c r="I114" s="43" t="s">
        <v>24</v>
      </c>
      <c r="J114" s="18"/>
      <c r="K114" s="51"/>
      <c r="L114" s="89"/>
      <c r="M114" s="46">
        <f>ROUNDUP(SUM(M109+M110+M111+N112+N113)*M2,0)</f>
        <v>0</v>
      </c>
      <c r="N114" s="53"/>
      <c r="O114" s="58"/>
    </row>
    <row r="115" spans="1:15">
      <c r="A115" s="38" t="s">
        <v>32</v>
      </c>
      <c r="B115" s="18"/>
      <c r="C115" s="39">
        <v>4210</v>
      </c>
      <c r="D115" s="40"/>
      <c r="E115" s="40"/>
      <c r="F115" s="41">
        <v>31321</v>
      </c>
      <c r="G115" s="42">
        <v>522000</v>
      </c>
      <c r="H115" s="41">
        <v>6300</v>
      </c>
      <c r="I115" s="43" t="s">
        <v>24</v>
      </c>
      <c r="J115" s="18"/>
      <c r="K115" s="51"/>
      <c r="L115" s="89"/>
      <c r="M115" s="46">
        <f>ROUNDUP(SUM(M109+M110+M111+N112+N113)*M3,0)</f>
        <v>0</v>
      </c>
      <c r="N115" s="53"/>
      <c r="O115" s="117"/>
    </row>
    <row r="116" spans="1:15">
      <c r="A116" s="38" t="s">
        <v>103</v>
      </c>
      <c r="B116" s="18"/>
      <c r="C116" s="39">
        <v>4210</v>
      </c>
      <c r="D116" s="40"/>
      <c r="E116" s="40"/>
      <c r="F116" s="41">
        <v>31321</v>
      </c>
      <c r="G116" s="42">
        <v>522000</v>
      </c>
      <c r="H116" s="41">
        <v>6300</v>
      </c>
      <c r="I116" s="42" t="s">
        <v>24</v>
      </c>
      <c r="J116" s="108"/>
      <c r="K116" s="51"/>
      <c r="L116" s="52"/>
      <c r="M116" s="46">
        <f>ROUNDUP(SUM(M126)*1.45%,0)</f>
        <v>0</v>
      </c>
      <c r="N116" s="53"/>
      <c r="O116" s="117"/>
    </row>
    <row r="117" spans="1:15">
      <c r="A117" s="38" t="s">
        <v>4</v>
      </c>
      <c r="B117" s="18"/>
      <c r="C117" s="39">
        <v>4210</v>
      </c>
      <c r="D117" s="40"/>
      <c r="E117" s="40"/>
      <c r="F117" s="41">
        <v>31321</v>
      </c>
      <c r="G117" s="42">
        <v>523000</v>
      </c>
      <c r="H117" s="41">
        <v>6300</v>
      </c>
      <c r="I117" s="43" t="s">
        <v>24</v>
      </c>
      <c r="J117" s="18"/>
      <c r="K117" s="51"/>
      <c r="L117" s="89"/>
      <c r="M117" s="46">
        <f>ROUNDUP(SUM(K109:K111)*M4,0)</f>
        <v>0</v>
      </c>
      <c r="N117" s="53"/>
      <c r="O117" s="117"/>
    </row>
    <row r="118" spans="1:15">
      <c r="A118" s="38" t="s">
        <v>35</v>
      </c>
      <c r="B118" s="18"/>
      <c r="C118" s="39">
        <v>4210</v>
      </c>
      <c r="D118" s="40"/>
      <c r="E118" s="40"/>
      <c r="F118" s="41">
        <v>31321</v>
      </c>
      <c r="G118" s="42">
        <v>529004</v>
      </c>
      <c r="H118" s="41">
        <v>6300</v>
      </c>
      <c r="I118" s="43" t="s">
        <v>24</v>
      </c>
      <c r="J118" s="18"/>
      <c r="K118" s="51"/>
      <c r="L118" s="52"/>
      <c r="M118" s="46">
        <f>ROUNDUP(SUM(M109+M110+M111+N112+N113+M126)*M5,0)</f>
        <v>0</v>
      </c>
      <c r="N118" s="53"/>
    </row>
    <row r="119" spans="1:15">
      <c r="A119" s="38" t="s">
        <v>6</v>
      </c>
      <c r="B119" s="18"/>
      <c r="C119" s="39">
        <v>4210</v>
      </c>
      <c r="D119" s="40"/>
      <c r="E119" s="40"/>
      <c r="F119" s="41">
        <v>31321</v>
      </c>
      <c r="G119" s="42">
        <v>529005</v>
      </c>
      <c r="H119" s="41">
        <v>6300</v>
      </c>
      <c r="I119" s="43" t="s">
        <v>24</v>
      </c>
      <c r="J119" s="18"/>
      <c r="K119" s="51"/>
      <c r="L119" s="52"/>
      <c r="M119" s="46">
        <f>ROUNDUP(SUM(M109+M110+M111+N112+N113+M126)*M6,0)</f>
        <v>0</v>
      </c>
      <c r="N119" s="53"/>
    </row>
    <row r="120" spans="1:15">
      <c r="A120" s="38" t="s">
        <v>104</v>
      </c>
      <c r="B120" s="18"/>
      <c r="C120" s="39">
        <v>4210</v>
      </c>
      <c r="D120" s="40"/>
      <c r="E120" s="40"/>
      <c r="F120" s="41">
        <v>31321</v>
      </c>
      <c r="G120" s="54" t="s">
        <v>37</v>
      </c>
      <c r="H120" s="41">
        <v>6300</v>
      </c>
      <c r="I120" s="43" t="s">
        <v>24</v>
      </c>
      <c r="J120" s="18"/>
      <c r="K120" s="51"/>
      <c r="L120" s="89"/>
      <c r="M120" s="56">
        <v>0</v>
      </c>
      <c r="N120" s="53"/>
      <c r="O120" s="58"/>
    </row>
    <row r="121" spans="1:15">
      <c r="A121" s="38" t="s">
        <v>89</v>
      </c>
      <c r="B121" s="18"/>
      <c r="C121" s="39">
        <v>4210</v>
      </c>
      <c r="D121" s="40"/>
      <c r="E121" s="40"/>
      <c r="F121" s="41">
        <v>31321</v>
      </c>
      <c r="G121" s="42">
        <v>533000</v>
      </c>
      <c r="H121" s="41">
        <v>6300</v>
      </c>
      <c r="I121" s="43" t="s">
        <v>24</v>
      </c>
      <c r="J121" s="18"/>
      <c r="K121" s="51"/>
      <c r="L121" s="89"/>
      <c r="M121" s="56">
        <v>0</v>
      </c>
      <c r="N121" s="53"/>
      <c r="O121" s="58"/>
    </row>
    <row r="122" spans="1:15">
      <c r="A122" s="38" t="s">
        <v>105</v>
      </c>
      <c r="B122" s="18"/>
      <c r="C122" s="39">
        <v>4210</v>
      </c>
      <c r="D122" s="40"/>
      <c r="E122" s="40"/>
      <c r="F122" s="41">
        <v>31321</v>
      </c>
      <c r="G122" s="54" t="s">
        <v>41</v>
      </c>
      <c r="H122" s="41">
        <v>6300</v>
      </c>
      <c r="I122" s="49" t="s">
        <v>24</v>
      </c>
      <c r="J122" s="18"/>
      <c r="K122" s="51"/>
      <c r="L122" s="52"/>
      <c r="M122" s="56">
        <v>0</v>
      </c>
      <c r="N122" s="53"/>
    </row>
    <row r="123" spans="1:15">
      <c r="A123" s="57" t="s">
        <v>106</v>
      </c>
      <c r="B123" s="18"/>
      <c r="C123" s="39">
        <v>4210</v>
      </c>
      <c r="D123" s="40"/>
      <c r="E123" s="40"/>
      <c r="F123" s="41">
        <v>31321</v>
      </c>
      <c r="G123" s="54" t="s">
        <v>94</v>
      </c>
      <c r="H123" s="41">
        <v>6300</v>
      </c>
      <c r="I123" s="49" t="s">
        <v>24</v>
      </c>
      <c r="J123" s="18"/>
      <c r="K123" s="51"/>
      <c r="L123" s="52"/>
      <c r="M123" s="56">
        <v>0</v>
      </c>
      <c r="N123" s="53"/>
    </row>
    <row r="124" spans="1:15">
      <c r="A124" s="38" t="s">
        <v>44</v>
      </c>
      <c r="B124" s="18"/>
      <c r="C124" s="39">
        <v>4210</v>
      </c>
      <c r="D124" s="40"/>
      <c r="E124" s="40"/>
      <c r="F124" s="41">
        <v>31321</v>
      </c>
      <c r="G124" s="42">
        <v>551000</v>
      </c>
      <c r="H124" s="41">
        <v>6300</v>
      </c>
      <c r="I124" s="43" t="s">
        <v>24</v>
      </c>
      <c r="J124" s="18"/>
      <c r="K124" s="51"/>
      <c r="L124" s="89"/>
      <c r="M124" s="56">
        <v>0</v>
      </c>
      <c r="N124" s="53"/>
      <c r="O124" s="58"/>
    </row>
    <row r="125" spans="1:15">
      <c r="A125" s="38" t="s">
        <v>52</v>
      </c>
      <c r="B125" s="121"/>
      <c r="C125" s="39">
        <v>4210</v>
      </c>
      <c r="D125" s="40"/>
      <c r="E125" s="40"/>
      <c r="F125" s="41">
        <v>31321</v>
      </c>
      <c r="G125" s="42">
        <v>559000</v>
      </c>
      <c r="H125" s="41">
        <v>6300</v>
      </c>
      <c r="I125" s="42" t="s">
        <v>24</v>
      </c>
      <c r="J125" s="108"/>
      <c r="K125" s="51"/>
      <c r="L125" s="52"/>
      <c r="M125" s="120">
        <v>0</v>
      </c>
      <c r="N125" s="127"/>
      <c r="O125" s="58"/>
    </row>
    <row r="126" spans="1:15">
      <c r="A126" s="128" t="s">
        <v>107</v>
      </c>
      <c r="B126" s="24"/>
      <c r="C126" s="123">
        <v>4210</v>
      </c>
      <c r="D126" s="91"/>
      <c r="E126" s="91"/>
      <c r="F126" s="90">
        <v>31321</v>
      </c>
      <c r="G126" s="75">
        <v>575001</v>
      </c>
      <c r="H126" s="90">
        <v>6300</v>
      </c>
      <c r="I126" s="93" t="s">
        <v>24</v>
      </c>
      <c r="J126" s="24"/>
      <c r="K126" s="77"/>
      <c r="L126" s="78"/>
      <c r="M126" s="56">
        <v>0</v>
      </c>
      <c r="N126" s="4">
        <f>SUM(M109:M111,N112:N113,M114:M126)</f>
        <v>0</v>
      </c>
      <c r="O126" s="58"/>
    </row>
    <row r="127" spans="1:15" ht="16">
      <c r="A127" s="97" t="s">
        <v>108</v>
      </c>
      <c r="B127" s="18"/>
      <c r="C127" s="99" t="s">
        <v>84</v>
      </c>
      <c r="D127" s="100"/>
      <c r="E127" s="100"/>
      <c r="F127" s="100"/>
      <c r="G127" s="101"/>
      <c r="H127" s="101"/>
      <c r="I127" s="101"/>
      <c r="J127" s="85"/>
      <c r="K127" s="102"/>
      <c r="L127" s="103"/>
      <c r="M127" s="104"/>
      <c r="N127" s="53"/>
      <c r="O127" s="117"/>
    </row>
    <row r="128" spans="1:15">
      <c r="A128" s="38" t="s">
        <v>109</v>
      </c>
      <c r="B128" s="18"/>
      <c r="C128" s="39">
        <v>4210</v>
      </c>
      <c r="D128" s="40"/>
      <c r="E128" s="40"/>
      <c r="F128" s="41">
        <v>31321</v>
      </c>
      <c r="G128" s="42">
        <v>513000</v>
      </c>
      <c r="H128" s="41">
        <v>6300</v>
      </c>
      <c r="I128" s="43" t="s">
        <v>24</v>
      </c>
      <c r="J128" s="18"/>
      <c r="K128" s="44">
        <v>0</v>
      </c>
      <c r="L128" s="45">
        <v>0</v>
      </c>
      <c r="M128" s="46">
        <f t="shared" ref="M128" si="7">ROUNDUP(L128+(L128*$M$1),0)</f>
        <v>0</v>
      </c>
      <c r="N128" s="53"/>
      <c r="O128" s="58"/>
    </row>
    <row r="129" spans="1:17">
      <c r="A129" s="38" t="s">
        <v>1</v>
      </c>
      <c r="B129" s="18"/>
      <c r="C129" s="39">
        <v>4210</v>
      </c>
      <c r="D129" s="40"/>
      <c r="E129" s="40"/>
      <c r="F129" s="41">
        <v>31321</v>
      </c>
      <c r="G129" s="42">
        <v>521000</v>
      </c>
      <c r="H129" s="41">
        <v>6300</v>
      </c>
      <c r="I129" s="43" t="s">
        <v>24</v>
      </c>
      <c r="J129" s="18"/>
      <c r="K129" s="51"/>
      <c r="L129" s="89"/>
      <c r="M129" s="46">
        <f>ROUNDUP(M128*M2,0)</f>
        <v>0</v>
      </c>
      <c r="N129" s="53"/>
      <c r="O129" s="58"/>
    </row>
    <row r="130" spans="1:17">
      <c r="A130" s="38" t="s">
        <v>32</v>
      </c>
      <c r="B130" s="18"/>
      <c r="C130" s="39">
        <v>4210</v>
      </c>
      <c r="D130" s="40"/>
      <c r="E130" s="40"/>
      <c r="F130" s="41">
        <v>31321</v>
      </c>
      <c r="G130" s="42">
        <v>522000</v>
      </c>
      <c r="H130" s="41">
        <v>6300</v>
      </c>
      <c r="I130" s="43" t="s">
        <v>24</v>
      </c>
      <c r="J130" s="18"/>
      <c r="K130" s="51"/>
      <c r="L130" s="89"/>
      <c r="M130" s="46">
        <f>ROUNDUP(M128*M3,0)</f>
        <v>0</v>
      </c>
      <c r="N130" s="53"/>
      <c r="O130" s="117"/>
    </row>
    <row r="131" spans="1:17">
      <c r="A131" s="38" t="s">
        <v>4</v>
      </c>
      <c r="B131" s="18"/>
      <c r="C131" s="39">
        <v>4210</v>
      </c>
      <c r="D131" s="40"/>
      <c r="E131" s="40"/>
      <c r="F131" s="41">
        <v>31321</v>
      </c>
      <c r="G131" s="42">
        <v>523000</v>
      </c>
      <c r="H131" s="41">
        <v>6300</v>
      </c>
      <c r="I131" s="43" t="s">
        <v>24</v>
      </c>
      <c r="J131" s="18"/>
      <c r="K131" s="51"/>
      <c r="L131" s="89"/>
      <c r="M131" s="46">
        <f>ROUNDUP(K128*M4,0)</f>
        <v>0</v>
      </c>
      <c r="N131" s="53"/>
      <c r="O131" s="117"/>
    </row>
    <row r="132" spans="1:17">
      <c r="A132" s="38" t="s">
        <v>35</v>
      </c>
      <c r="B132" s="18"/>
      <c r="C132" s="39">
        <v>4210</v>
      </c>
      <c r="D132" s="40"/>
      <c r="E132" s="40"/>
      <c r="F132" s="41">
        <v>31321</v>
      </c>
      <c r="G132" s="42">
        <v>529004</v>
      </c>
      <c r="H132" s="41">
        <v>6300</v>
      </c>
      <c r="I132" s="55" t="s">
        <v>24</v>
      </c>
      <c r="J132" s="18"/>
      <c r="K132" s="51"/>
      <c r="L132" s="52"/>
      <c r="M132" s="46">
        <f>ROUNDUP(SUM(M128)*M5,0)</f>
        <v>0</v>
      </c>
      <c r="N132" s="53"/>
    </row>
    <row r="133" spans="1:17">
      <c r="A133" s="18" t="s">
        <v>6</v>
      </c>
      <c r="B133" s="121"/>
      <c r="C133" s="39">
        <v>4210</v>
      </c>
      <c r="D133" s="40"/>
      <c r="E133" s="40"/>
      <c r="F133" s="41">
        <v>31321</v>
      </c>
      <c r="G133" s="42">
        <v>529005</v>
      </c>
      <c r="H133" s="41">
        <v>6300</v>
      </c>
      <c r="I133" s="71" t="s">
        <v>24</v>
      </c>
      <c r="J133" s="121"/>
      <c r="K133" s="51"/>
      <c r="L133" s="52"/>
      <c r="M133" s="46">
        <f>ROUNDUP(SUM(M128)*M6,0)</f>
        <v>0</v>
      </c>
    </row>
    <row r="134" spans="1:17">
      <c r="A134" s="129" t="s">
        <v>110</v>
      </c>
      <c r="B134" s="130"/>
      <c r="C134" s="109">
        <v>4210</v>
      </c>
      <c r="D134" s="110"/>
      <c r="E134" s="110"/>
      <c r="F134" s="90">
        <v>31321</v>
      </c>
      <c r="G134" s="131">
        <v>551000</v>
      </c>
      <c r="H134" s="112">
        <v>6300</v>
      </c>
      <c r="I134" s="113" t="s">
        <v>46</v>
      </c>
      <c r="J134" s="130"/>
      <c r="K134" s="77"/>
      <c r="L134" s="78"/>
      <c r="M134" s="46">
        <f>K128*350</f>
        <v>0</v>
      </c>
      <c r="N134" s="132">
        <f>SUM(M128:M134)</f>
        <v>0</v>
      </c>
      <c r="P134" s="16"/>
      <c r="Q134" s="16"/>
    </row>
    <row r="135" spans="1:17" ht="16">
      <c r="A135" s="97" t="s">
        <v>111</v>
      </c>
      <c r="B135" s="18"/>
      <c r="C135" s="99" t="s">
        <v>84</v>
      </c>
      <c r="D135" s="100"/>
      <c r="E135" s="100"/>
      <c r="F135" s="100"/>
      <c r="G135" s="101"/>
      <c r="H135" s="101"/>
      <c r="I135" s="101"/>
      <c r="J135" s="85"/>
      <c r="K135" s="102"/>
      <c r="L135" s="103"/>
      <c r="M135" s="133"/>
      <c r="N135" s="134"/>
      <c r="O135" s="58"/>
      <c r="P135" s="135"/>
      <c r="Q135" s="135"/>
    </row>
    <row r="136" spans="1:17">
      <c r="A136" s="38" t="s">
        <v>112</v>
      </c>
      <c r="B136" s="18"/>
      <c r="C136" s="39">
        <v>4210</v>
      </c>
      <c r="D136" s="40"/>
      <c r="E136" s="40"/>
      <c r="F136" s="41">
        <v>31321</v>
      </c>
      <c r="G136" s="54" t="s">
        <v>79</v>
      </c>
      <c r="H136" s="41">
        <v>6400</v>
      </c>
      <c r="I136" s="49" t="s">
        <v>24</v>
      </c>
      <c r="J136" s="18"/>
      <c r="K136" s="44">
        <v>0</v>
      </c>
      <c r="L136" s="45">
        <v>0</v>
      </c>
      <c r="M136" s="46">
        <f t="shared" ref="M136" si="8">ROUNDUP(L136+(L136*$M$1),0)</f>
        <v>0</v>
      </c>
      <c r="N136" s="20"/>
      <c r="O136" s="58"/>
      <c r="P136" s="135"/>
      <c r="Q136" s="135"/>
    </row>
    <row r="137" spans="1:17">
      <c r="A137" s="38" t="s">
        <v>1</v>
      </c>
      <c r="B137" s="18"/>
      <c r="C137" s="39">
        <v>4210</v>
      </c>
      <c r="D137" s="40"/>
      <c r="E137" s="40"/>
      <c r="F137" s="41">
        <v>31321</v>
      </c>
      <c r="G137" s="42">
        <v>521000</v>
      </c>
      <c r="H137" s="41">
        <v>6400</v>
      </c>
      <c r="I137" s="49" t="s">
        <v>24</v>
      </c>
      <c r="J137" s="18"/>
      <c r="K137" s="136"/>
      <c r="L137" s="137"/>
      <c r="M137" s="46">
        <f>ROUNDUP(M136*M2,0)</f>
        <v>0</v>
      </c>
      <c r="N137" s="138"/>
      <c r="O137" s="58"/>
      <c r="P137" s="135"/>
      <c r="Q137" s="135"/>
    </row>
    <row r="138" spans="1:17">
      <c r="A138" s="38" t="s">
        <v>32</v>
      </c>
      <c r="B138" s="18"/>
      <c r="C138" s="39">
        <v>4210</v>
      </c>
      <c r="D138" s="40"/>
      <c r="E138" s="40"/>
      <c r="F138" s="41">
        <v>31321</v>
      </c>
      <c r="G138" s="42">
        <v>522000</v>
      </c>
      <c r="H138" s="41">
        <v>6400</v>
      </c>
      <c r="I138" s="49" t="s">
        <v>24</v>
      </c>
      <c r="J138" s="18"/>
      <c r="K138" s="51"/>
      <c r="L138" s="89"/>
      <c r="M138" s="46">
        <f>ROUNDUP(M136*M3,0)</f>
        <v>0</v>
      </c>
      <c r="N138" s="138"/>
      <c r="O138" s="58"/>
      <c r="P138" s="16"/>
      <c r="Q138" s="16"/>
    </row>
    <row r="139" spans="1:17">
      <c r="A139" s="38" t="s">
        <v>4</v>
      </c>
      <c r="B139" s="18"/>
      <c r="C139" s="39">
        <v>4210</v>
      </c>
      <c r="D139" s="40"/>
      <c r="E139" s="40"/>
      <c r="F139" s="41">
        <v>31321</v>
      </c>
      <c r="G139" s="42">
        <v>523000</v>
      </c>
      <c r="H139" s="41">
        <v>6400</v>
      </c>
      <c r="I139" s="49" t="s">
        <v>24</v>
      </c>
      <c r="J139" s="18"/>
      <c r="K139" s="51"/>
      <c r="L139" s="89"/>
      <c r="M139" s="46">
        <f>ROUNDUP(K136*M4,0)</f>
        <v>0</v>
      </c>
      <c r="N139" s="53"/>
      <c r="O139" s="58"/>
    </row>
    <row r="140" spans="1:17">
      <c r="A140" s="38" t="s">
        <v>35</v>
      </c>
      <c r="B140" s="18"/>
      <c r="C140" s="39">
        <v>4210</v>
      </c>
      <c r="D140" s="40"/>
      <c r="E140" s="40"/>
      <c r="F140" s="41">
        <v>31321</v>
      </c>
      <c r="G140" s="42">
        <v>529004</v>
      </c>
      <c r="H140" s="41">
        <v>6400</v>
      </c>
      <c r="I140" s="55" t="s">
        <v>24</v>
      </c>
      <c r="J140" s="18"/>
      <c r="K140" s="51"/>
      <c r="L140" s="52"/>
      <c r="M140" s="46">
        <f>ROUNDUP(SUM(M136)*M5,0)</f>
        <v>0</v>
      </c>
      <c r="N140" s="53"/>
    </row>
    <row r="141" spans="1:17">
      <c r="A141" s="73" t="s">
        <v>6</v>
      </c>
      <c r="B141" s="18"/>
      <c r="C141" s="39">
        <v>4210</v>
      </c>
      <c r="D141" s="40"/>
      <c r="E141" s="40"/>
      <c r="F141" s="41">
        <v>31321</v>
      </c>
      <c r="G141" s="42">
        <v>529005</v>
      </c>
      <c r="H141" s="41">
        <v>6400</v>
      </c>
      <c r="I141" s="55" t="s">
        <v>24</v>
      </c>
      <c r="J141" s="18"/>
      <c r="K141" s="51"/>
      <c r="L141" s="78"/>
      <c r="M141" s="46">
        <f>ROUNDUP(SUM(M136)*M6,0)</f>
        <v>0</v>
      </c>
      <c r="N141" s="139">
        <f>SUM(M136:M141)</f>
        <v>0</v>
      </c>
      <c r="P141" s="16"/>
      <c r="Q141" s="16"/>
    </row>
    <row r="142" spans="1:17" ht="16">
      <c r="A142" s="97" t="s">
        <v>113</v>
      </c>
      <c r="B142" s="18"/>
      <c r="C142" s="82" t="s">
        <v>84</v>
      </c>
      <c r="D142" s="83"/>
      <c r="E142" s="83"/>
      <c r="F142" s="83"/>
      <c r="G142" s="84"/>
      <c r="H142" s="84"/>
      <c r="I142" s="84"/>
      <c r="J142" s="85"/>
      <c r="K142" s="86"/>
      <c r="L142" s="103"/>
      <c r="M142" s="104"/>
      <c r="N142" s="53"/>
      <c r="O142" s="117"/>
    </row>
    <row r="143" spans="1:17">
      <c r="A143" s="38" t="s">
        <v>114</v>
      </c>
      <c r="B143" s="18"/>
      <c r="C143" s="39">
        <v>4210</v>
      </c>
      <c r="D143" s="40"/>
      <c r="E143" s="40"/>
      <c r="F143" s="41">
        <v>31321</v>
      </c>
      <c r="G143" s="42">
        <v>516000</v>
      </c>
      <c r="H143" s="41">
        <v>6200</v>
      </c>
      <c r="I143" s="43" t="s">
        <v>24</v>
      </c>
      <c r="J143" s="18"/>
      <c r="K143" s="44">
        <v>0</v>
      </c>
      <c r="L143" s="45">
        <v>0</v>
      </c>
      <c r="M143" s="46">
        <f t="shared" ref="M143" si="9">ROUNDUP(L143+(L143*$M$1),0)</f>
        <v>0</v>
      </c>
      <c r="N143" s="140"/>
      <c r="O143" s="58"/>
    </row>
    <row r="144" spans="1:17">
      <c r="A144" s="38" t="s">
        <v>1</v>
      </c>
      <c r="B144" s="18"/>
      <c r="C144" s="39">
        <v>4210</v>
      </c>
      <c r="D144" s="40"/>
      <c r="E144" s="40"/>
      <c r="F144" s="41">
        <v>31321</v>
      </c>
      <c r="G144" s="42">
        <v>521000</v>
      </c>
      <c r="H144" s="41">
        <v>6200</v>
      </c>
      <c r="I144" s="43" t="s">
        <v>24</v>
      </c>
      <c r="J144" s="18"/>
      <c r="K144" s="51"/>
      <c r="L144" s="89"/>
      <c r="M144" s="46">
        <f>ROUNDUP(M143*M2,0)</f>
        <v>0</v>
      </c>
      <c r="N144" s="53"/>
      <c r="O144" s="58"/>
    </row>
    <row r="145" spans="1:17">
      <c r="A145" s="38" t="s">
        <v>32</v>
      </c>
      <c r="B145" s="18"/>
      <c r="C145" s="39">
        <v>4210</v>
      </c>
      <c r="D145" s="40"/>
      <c r="E145" s="40"/>
      <c r="F145" s="41">
        <v>31321</v>
      </c>
      <c r="G145" s="42">
        <v>522000</v>
      </c>
      <c r="H145" s="41">
        <v>6200</v>
      </c>
      <c r="I145" s="43" t="s">
        <v>24</v>
      </c>
      <c r="J145" s="18"/>
      <c r="K145" s="51"/>
      <c r="L145" s="89"/>
      <c r="M145" s="46">
        <f>ROUNDUP(M143*M3,0)</f>
        <v>0</v>
      </c>
      <c r="N145" s="53"/>
      <c r="O145" s="117"/>
    </row>
    <row r="146" spans="1:17">
      <c r="A146" s="38" t="s">
        <v>4</v>
      </c>
      <c r="B146" s="18"/>
      <c r="C146" s="39">
        <v>4210</v>
      </c>
      <c r="D146" s="40"/>
      <c r="E146" s="40"/>
      <c r="F146" s="41">
        <v>31321</v>
      </c>
      <c r="G146" s="42">
        <v>523000</v>
      </c>
      <c r="H146" s="41">
        <v>6200</v>
      </c>
      <c r="I146" s="43" t="s">
        <v>24</v>
      </c>
      <c r="J146" s="18"/>
      <c r="K146" s="51"/>
      <c r="L146" s="89"/>
      <c r="M146" s="46">
        <f>ROUNDUP(K143*M4,0)</f>
        <v>0</v>
      </c>
      <c r="N146" s="53"/>
      <c r="O146" s="117"/>
    </row>
    <row r="147" spans="1:17">
      <c r="A147" s="38" t="s">
        <v>35</v>
      </c>
      <c r="B147" s="18"/>
      <c r="C147" s="39">
        <v>4210</v>
      </c>
      <c r="D147" s="40"/>
      <c r="E147" s="40"/>
      <c r="F147" s="41">
        <v>31321</v>
      </c>
      <c r="G147" s="42">
        <v>529004</v>
      </c>
      <c r="H147" s="41">
        <v>6200</v>
      </c>
      <c r="I147" s="55" t="s">
        <v>24</v>
      </c>
      <c r="J147" s="18"/>
      <c r="K147" s="51"/>
      <c r="L147" s="52"/>
      <c r="M147" s="46">
        <f>ROUNDUP(SUM(M143)*M5,0)</f>
        <v>0</v>
      </c>
      <c r="N147" s="53"/>
    </row>
    <row r="148" spans="1:17">
      <c r="A148" s="38" t="s">
        <v>6</v>
      </c>
      <c r="B148" s="18"/>
      <c r="C148" s="39">
        <v>4210</v>
      </c>
      <c r="D148" s="40"/>
      <c r="E148" s="40"/>
      <c r="F148" s="41">
        <v>31321</v>
      </c>
      <c r="G148" s="42">
        <v>529005</v>
      </c>
      <c r="H148" s="41">
        <v>6200</v>
      </c>
      <c r="I148" s="55" t="s">
        <v>24</v>
      </c>
      <c r="J148" s="18"/>
      <c r="K148" s="51"/>
      <c r="L148" s="89"/>
      <c r="M148" s="46">
        <f>ROUNDUP(SUM(M143)*M6,0)</f>
        <v>0</v>
      </c>
    </row>
    <row r="149" spans="1:17">
      <c r="A149" s="38" t="s">
        <v>115</v>
      </c>
      <c r="B149" s="18"/>
      <c r="C149" s="39">
        <v>4210</v>
      </c>
      <c r="D149" s="40"/>
      <c r="E149" s="40"/>
      <c r="F149" s="41">
        <v>31321</v>
      </c>
      <c r="G149" s="42">
        <v>516000</v>
      </c>
      <c r="H149" s="41">
        <v>6500</v>
      </c>
      <c r="I149" s="43" t="s">
        <v>24</v>
      </c>
      <c r="J149" s="18"/>
      <c r="K149" s="141">
        <v>0</v>
      </c>
      <c r="L149" s="142">
        <v>0</v>
      </c>
      <c r="M149" s="46">
        <f t="shared" ref="M149" si="10">ROUNDUP(L149+(L149*$M$1),0)</f>
        <v>0</v>
      </c>
      <c r="N149" s="143"/>
    </row>
    <row r="150" spans="1:17">
      <c r="A150" s="38" t="s">
        <v>1</v>
      </c>
      <c r="B150" s="18"/>
      <c r="C150" s="39">
        <v>4210</v>
      </c>
      <c r="D150" s="40"/>
      <c r="E150" s="40"/>
      <c r="F150" s="41">
        <v>31321</v>
      </c>
      <c r="G150" s="42">
        <v>521000</v>
      </c>
      <c r="H150" s="41">
        <v>6500</v>
      </c>
      <c r="I150" s="43" t="s">
        <v>24</v>
      </c>
      <c r="J150" s="18"/>
      <c r="K150" s="144"/>
      <c r="L150" s="52"/>
      <c r="M150" s="46">
        <f>ROUNDUP(M149*M2,0)</f>
        <v>0</v>
      </c>
      <c r="N150" s="143"/>
    </row>
    <row r="151" spans="1:17">
      <c r="A151" s="38" t="s">
        <v>32</v>
      </c>
      <c r="B151" s="18"/>
      <c r="C151" s="39">
        <v>4210</v>
      </c>
      <c r="D151" s="40"/>
      <c r="E151" s="40"/>
      <c r="F151" s="41">
        <v>31321</v>
      </c>
      <c r="G151" s="42">
        <v>522000</v>
      </c>
      <c r="H151" s="41">
        <v>6500</v>
      </c>
      <c r="I151" s="43" t="s">
        <v>24</v>
      </c>
      <c r="J151" s="18"/>
      <c r="K151" s="51"/>
      <c r="L151" s="52"/>
      <c r="M151" s="46">
        <f>ROUNDUP(M149*M3,0)</f>
        <v>0</v>
      </c>
      <c r="N151" s="143"/>
    </row>
    <row r="152" spans="1:17">
      <c r="A152" s="38" t="s">
        <v>4</v>
      </c>
      <c r="B152" s="18"/>
      <c r="C152" s="39">
        <v>4210</v>
      </c>
      <c r="D152" s="40"/>
      <c r="E152" s="40"/>
      <c r="F152" s="41">
        <v>31321</v>
      </c>
      <c r="G152" s="42">
        <v>523000</v>
      </c>
      <c r="H152" s="41">
        <v>6500</v>
      </c>
      <c r="I152" s="43" t="s">
        <v>24</v>
      </c>
      <c r="J152" s="18"/>
      <c r="K152" s="51"/>
      <c r="L152" s="52"/>
      <c r="M152" s="46">
        <f>ROUNDUP(K149*M4,0)</f>
        <v>0</v>
      </c>
      <c r="N152" s="143"/>
    </row>
    <row r="153" spans="1:17">
      <c r="A153" s="38" t="s">
        <v>35</v>
      </c>
      <c r="B153" s="18"/>
      <c r="C153" s="39">
        <v>4210</v>
      </c>
      <c r="D153" s="40"/>
      <c r="E153" s="40"/>
      <c r="F153" s="41">
        <v>31321</v>
      </c>
      <c r="G153" s="42">
        <v>529004</v>
      </c>
      <c r="H153" s="41">
        <v>6500</v>
      </c>
      <c r="I153" s="55" t="s">
        <v>24</v>
      </c>
      <c r="J153" s="18"/>
      <c r="K153" s="51"/>
      <c r="L153" s="52"/>
      <c r="M153" s="46">
        <f>ROUNDUP(SUM(M149)*M5,0)</f>
        <v>0</v>
      </c>
      <c r="N153" s="143"/>
    </row>
    <row r="154" spans="1:17">
      <c r="A154" s="73" t="s">
        <v>6</v>
      </c>
      <c r="B154" s="74"/>
      <c r="C154" s="123">
        <v>4210</v>
      </c>
      <c r="D154" s="91"/>
      <c r="E154" s="91"/>
      <c r="F154" s="90">
        <v>31321</v>
      </c>
      <c r="G154" s="75">
        <v>529005</v>
      </c>
      <c r="H154" s="90">
        <v>6500</v>
      </c>
      <c r="I154" s="145" t="s">
        <v>24</v>
      </c>
      <c r="J154" s="74"/>
      <c r="K154" s="77"/>
      <c r="L154" s="95"/>
      <c r="M154" s="46">
        <f>ROUNDUP(SUM(M149)*M6,0)</f>
        <v>0</v>
      </c>
      <c r="N154" s="132">
        <f>SUM(M143:M154)</f>
        <v>0</v>
      </c>
      <c r="P154" s="146"/>
      <c r="Q154" s="16"/>
    </row>
    <row r="155" spans="1:17" ht="16">
      <c r="A155" s="98" t="s">
        <v>116</v>
      </c>
      <c r="B155" s="130"/>
      <c r="C155" s="147"/>
      <c r="D155" s="100"/>
      <c r="E155" s="100"/>
      <c r="F155" s="100"/>
      <c r="G155" s="148"/>
      <c r="H155" s="148"/>
      <c r="I155" s="148"/>
      <c r="J155" s="102"/>
      <c r="K155" s="102"/>
      <c r="L155" s="102"/>
      <c r="M155" s="149"/>
      <c r="N155" s="53"/>
      <c r="O155" s="150"/>
      <c r="P155" s="151"/>
      <c r="Q155" s="152"/>
    </row>
    <row r="156" spans="1:17">
      <c r="A156" s="38" t="s">
        <v>117</v>
      </c>
      <c r="B156" s="18"/>
      <c r="C156" s="39">
        <v>4210</v>
      </c>
      <c r="D156" s="40"/>
      <c r="E156" s="40"/>
      <c r="F156" s="41">
        <v>31321</v>
      </c>
      <c r="G156" s="42">
        <v>513000</v>
      </c>
      <c r="H156" s="41">
        <v>6500</v>
      </c>
      <c r="I156" s="43" t="s">
        <v>24</v>
      </c>
      <c r="J156" s="18"/>
      <c r="K156" s="44">
        <v>0</v>
      </c>
      <c r="L156" s="45">
        <v>0</v>
      </c>
      <c r="M156" s="46">
        <f t="shared" ref="M156" si="11">ROUNDUP(L156+(L156*$M$1),0)</f>
        <v>0</v>
      </c>
      <c r="N156" s="153"/>
      <c r="O156" s="58"/>
      <c r="P156" s="16"/>
      <c r="Q156" s="16"/>
    </row>
    <row r="157" spans="1:17">
      <c r="A157" s="38" t="s">
        <v>1</v>
      </c>
      <c r="B157" s="18"/>
      <c r="C157" s="39">
        <v>4210</v>
      </c>
      <c r="D157" s="40"/>
      <c r="E157" s="40"/>
      <c r="F157" s="41">
        <v>31321</v>
      </c>
      <c r="G157" s="42">
        <v>521000</v>
      </c>
      <c r="H157" s="41">
        <v>6500</v>
      </c>
      <c r="I157" s="49" t="s">
        <v>24</v>
      </c>
      <c r="J157" s="18"/>
      <c r="K157" s="51" t="s">
        <v>84</v>
      </c>
      <c r="L157" s="89"/>
      <c r="M157" s="46">
        <f>ROUNDUP(M156*M2,0)</f>
        <v>0</v>
      </c>
      <c r="N157" s="153"/>
      <c r="O157" s="58"/>
      <c r="P157" s="16"/>
      <c r="Q157" s="16"/>
    </row>
    <row r="158" spans="1:17">
      <c r="A158" s="38" t="s">
        <v>32</v>
      </c>
      <c r="B158" s="18"/>
      <c r="C158" s="39">
        <v>4210</v>
      </c>
      <c r="D158" s="40"/>
      <c r="E158" s="40"/>
      <c r="F158" s="41">
        <v>31321</v>
      </c>
      <c r="G158" s="42">
        <v>522000</v>
      </c>
      <c r="H158" s="41">
        <v>6500</v>
      </c>
      <c r="I158" s="49" t="s">
        <v>24</v>
      </c>
      <c r="J158" s="18"/>
      <c r="K158" s="51"/>
      <c r="L158" s="89"/>
      <c r="M158" s="46">
        <f>ROUNDUP(M156*M3,0)</f>
        <v>0</v>
      </c>
      <c r="N158" s="53"/>
      <c r="O158" s="58"/>
    </row>
    <row r="159" spans="1:17">
      <c r="A159" s="38" t="s">
        <v>4</v>
      </c>
      <c r="B159" s="18"/>
      <c r="C159" s="39">
        <v>4210</v>
      </c>
      <c r="D159" s="40"/>
      <c r="E159" s="40"/>
      <c r="F159" s="41">
        <v>31321</v>
      </c>
      <c r="G159" s="42">
        <v>523000</v>
      </c>
      <c r="H159" s="41">
        <v>6500</v>
      </c>
      <c r="I159" s="49" t="s">
        <v>24</v>
      </c>
      <c r="J159" s="18"/>
      <c r="K159" s="51"/>
      <c r="L159" s="89"/>
      <c r="M159" s="46">
        <f>ROUNDUP(K156*M4,0)</f>
        <v>0</v>
      </c>
      <c r="N159" s="53"/>
      <c r="O159" s="58"/>
    </row>
    <row r="160" spans="1:17">
      <c r="A160" s="38" t="s">
        <v>35</v>
      </c>
      <c r="B160" s="18"/>
      <c r="C160" s="39">
        <v>4210</v>
      </c>
      <c r="D160" s="40"/>
      <c r="E160" s="40"/>
      <c r="F160" s="41">
        <v>31321</v>
      </c>
      <c r="G160" s="42">
        <v>529004</v>
      </c>
      <c r="H160" s="41">
        <v>6500</v>
      </c>
      <c r="I160" s="55" t="s">
        <v>24</v>
      </c>
      <c r="J160" s="18"/>
      <c r="K160" s="51"/>
      <c r="L160" s="52"/>
      <c r="M160" s="46">
        <f>ROUNDUP(SUM(M156)*M5,0)</f>
        <v>0</v>
      </c>
      <c r="N160" s="53"/>
    </row>
    <row r="161" spans="1:17">
      <c r="A161" s="38" t="s">
        <v>6</v>
      </c>
      <c r="B161" s="18"/>
      <c r="C161" s="39">
        <v>4210</v>
      </c>
      <c r="D161" s="40"/>
      <c r="E161" s="40"/>
      <c r="F161" s="41">
        <v>31321</v>
      </c>
      <c r="G161" s="42">
        <v>529005</v>
      </c>
      <c r="H161" s="41">
        <v>6500</v>
      </c>
      <c r="I161" s="55" t="s">
        <v>24</v>
      </c>
      <c r="J161" s="18"/>
      <c r="K161" s="51"/>
      <c r="L161" s="52"/>
      <c r="M161" s="46">
        <f>ROUNDUP(SUM(M156)*M6,0)</f>
        <v>0</v>
      </c>
      <c r="N161" s="118">
        <f>SUM(M156:M161)</f>
        <v>0</v>
      </c>
      <c r="P161" s="146"/>
      <c r="Q161" s="16"/>
    </row>
    <row r="162" spans="1:17" ht="16">
      <c r="A162" s="81" t="s">
        <v>118</v>
      </c>
      <c r="B162" s="154"/>
      <c r="C162" s="147"/>
      <c r="D162" s="83"/>
      <c r="E162" s="83"/>
      <c r="F162" s="83"/>
      <c r="G162" s="155"/>
      <c r="H162" s="155"/>
      <c r="I162" s="155"/>
      <c r="J162" s="86"/>
      <c r="K162" s="86"/>
      <c r="L162" s="86"/>
      <c r="M162" s="156"/>
      <c r="N162" s="53"/>
      <c r="O162" s="150"/>
    </row>
    <row r="163" spans="1:17">
      <c r="A163" s="74" t="s">
        <v>119</v>
      </c>
      <c r="B163" s="24"/>
      <c r="C163" s="157">
        <v>4210</v>
      </c>
      <c r="D163" s="158"/>
      <c r="E163" s="158"/>
      <c r="F163" s="159">
        <v>31321</v>
      </c>
      <c r="G163" s="75">
        <v>539900</v>
      </c>
      <c r="H163" s="90">
        <v>6500</v>
      </c>
      <c r="I163" s="93" t="s">
        <v>24</v>
      </c>
      <c r="J163" s="24"/>
      <c r="K163" s="77"/>
      <c r="L163" s="78"/>
      <c r="M163" s="56">
        <v>0</v>
      </c>
      <c r="N163" s="132">
        <f>SUM(M163:M163)</f>
        <v>0</v>
      </c>
    </row>
    <row r="164" spans="1:17" ht="16">
      <c r="A164" s="97" t="s">
        <v>120</v>
      </c>
      <c r="B164" s="18"/>
      <c r="C164" s="99" t="s">
        <v>84</v>
      </c>
      <c r="D164" s="100"/>
      <c r="E164" s="100"/>
      <c r="F164" s="100"/>
      <c r="G164" s="101"/>
      <c r="H164" s="101" t="s">
        <v>84</v>
      </c>
      <c r="I164" s="101" t="s">
        <v>84</v>
      </c>
      <c r="J164" s="85"/>
      <c r="K164" s="102"/>
      <c r="L164" s="103"/>
      <c r="M164" s="104"/>
      <c r="N164" s="53"/>
      <c r="O164" s="58"/>
    </row>
    <row r="165" spans="1:17">
      <c r="A165" s="38" t="s">
        <v>121</v>
      </c>
      <c r="B165" s="18"/>
      <c r="C165" s="39">
        <v>4210</v>
      </c>
      <c r="D165" s="40"/>
      <c r="E165" s="40"/>
      <c r="F165" s="41">
        <v>31321</v>
      </c>
      <c r="G165" s="54" t="s">
        <v>71</v>
      </c>
      <c r="H165" s="41">
        <v>6400</v>
      </c>
      <c r="I165" s="55" t="s">
        <v>122</v>
      </c>
      <c r="J165" s="18"/>
      <c r="K165" s="44">
        <v>0</v>
      </c>
      <c r="L165" s="45">
        <v>0</v>
      </c>
      <c r="M165" s="46">
        <f t="shared" ref="M165:M166" si="12">ROUNDUP(L165+(L165*$M$1),0)</f>
        <v>0</v>
      </c>
      <c r="N165" s="53"/>
      <c r="O165" s="58"/>
    </row>
    <row r="166" spans="1:17">
      <c r="A166" s="38" t="s">
        <v>123</v>
      </c>
      <c r="B166" s="18"/>
      <c r="C166" s="39">
        <v>4210</v>
      </c>
      <c r="D166" s="40"/>
      <c r="E166" s="40"/>
      <c r="F166" s="41">
        <v>31321</v>
      </c>
      <c r="G166" s="54" t="s">
        <v>79</v>
      </c>
      <c r="H166" s="41">
        <v>6400</v>
      </c>
      <c r="I166" s="55" t="s">
        <v>122</v>
      </c>
      <c r="J166" s="18"/>
      <c r="K166" s="44">
        <v>0</v>
      </c>
      <c r="L166" s="45">
        <v>0</v>
      </c>
      <c r="M166" s="46">
        <f t="shared" si="12"/>
        <v>0</v>
      </c>
      <c r="N166" s="53"/>
      <c r="O166" s="58"/>
    </row>
    <row r="167" spans="1:17">
      <c r="A167" s="38" t="s">
        <v>124</v>
      </c>
      <c r="B167" s="18"/>
      <c r="C167" s="39">
        <v>4210</v>
      </c>
      <c r="D167" s="40"/>
      <c r="E167" s="40"/>
      <c r="F167" s="41">
        <v>31321</v>
      </c>
      <c r="G167" s="54" t="s">
        <v>125</v>
      </c>
      <c r="H167" s="41">
        <v>6400</v>
      </c>
      <c r="I167" s="55" t="s">
        <v>122</v>
      </c>
      <c r="J167" s="18"/>
      <c r="K167" s="125"/>
      <c r="L167" s="160"/>
      <c r="M167" s="56">
        <v>0</v>
      </c>
      <c r="N167" s="46">
        <f>ROUNDUP(M167+(M167*4%),0)</f>
        <v>0</v>
      </c>
      <c r="O167" s="58"/>
    </row>
    <row r="168" spans="1:17">
      <c r="A168" s="38" t="s">
        <v>126</v>
      </c>
      <c r="B168" s="18"/>
      <c r="C168" s="39">
        <v>4210</v>
      </c>
      <c r="D168" s="40"/>
      <c r="E168" s="40"/>
      <c r="F168" s="41">
        <v>31321</v>
      </c>
      <c r="G168" s="54" t="s">
        <v>125</v>
      </c>
      <c r="H168" s="41">
        <v>6400</v>
      </c>
      <c r="I168" s="55" t="s">
        <v>122</v>
      </c>
      <c r="J168" s="18"/>
      <c r="K168" s="125"/>
      <c r="L168" s="160"/>
      <c r="M168" s="56">
        <v>0</v>
      </c>
      <c r="N168" s="53"/>
      <c r="O168" s="58"/>
    </row>
    <row r="169" spans="1:17">
      <c r="A169" s="38" t="s">
        <v>127</v>
      </c>
      <c r="B169" s="18"/>
      <c r="C169" s="39">
        <v>4210</v>
      </c>
      <c r="D169" s="40"/>
      <c r="E169" s="40"/>
      <c r="F169" s="41">
        <v>31321</v>
      </c>
      <c r="G169" s="54" t="s">
        <v>128</v>
      </c>
      <c r="H169" s="41">
        <v>6400</v>
      </c>
      <c r="I169" s="55" t="s">
        <v>122</v>
      </c>
      <c r="J169" s="18"/>
      <c r="K169" s="125"/>
      <c r="L169" s="160"/>
      <c r="M169" s="56">
        <v>0</v>
      </c>
      <c r="N169" s="46">
        <f>ROUNDUP(M169+(M169*4%),0)</f>
        <v>0</v>
      </c>
      <c r="O169" s="58"/>
    </row>
    <row r="170" spans="1:17">
      <c r="A170" s="38" t="s">
        <v>129</v>
      </c>
      <c r="B170" s="18"/>
      <c r="C170" s="39">
        <v>4210</v>
      </c>
      <c r="D170" s="40"/>
      <c r="E170" s="40"/>
      <c r="F170" s="41">
        <v>31321</v>
      </c>
      <c r="G170" s="54" t="s">
        <v>128</v>
      </c>
      <c r="H170" s="41">
        <v>6400</v>
      </c>
      <c r="I170" s="55" t="s">
        <v>122</v>
      </c>
      <c r="J170" s="18"/>
      <c r="K170" s="125"/>
      <c r="L170" s="160"/>
      <c r="M170" s="56">
        <v>0</v>
      </c>
      <c r="N170" s="53"/>
      <c r="O170" s="58"/>
    </row>
    <row r="171" spans="1:17">
      <c r="A171" s="38" t="s">
        <v>130</v>
      </c>
      <c r="B171" s="18"/>
      <c r="C171" s="39">
        <v>4210</v>
      </c>
      <c r="D171" s="40"/>
      <c r="E171" s="40"/>
      <c r="F171" s="41">
        <v>31321</v>
      </c>
      <c r="G171" s="54" t="s">
        <v>131</v>
      </c>
      <c r="H171" s="41">
        <v>6400</v>
      </c>
      <c r="I171" s="55" t="s">
        <v>122</v>
      </c>
      <c r="J171" s="18"/>
      <c r="K171" s="125"/>
      <c r="L171" s="160"/>
      <c r="M171" s="56">
        <v>0</v>
      </c>
      <c r="N171" s="46">
        <f>ROUNDUP(M171+(M171*4%),0)</f>
        <v>0</v>
      </c>
      <c r="O171" s="58"/>
    </row>
    <row r="172" spans="1:17">
      <c r="A172" s="38" t="s">
        <v>132</v>
      </c>
      <c r="B172" s="18"/>
      <c r="C172" s="39">
        <v>4210</v>
      </c>
      <c r="D172" s="40"/>
      <c r="E172" s="40"/>
      <c r="F172" s="41">
        <v>31321</v>
      </c>
      <c r="G172" s="54" t="s">
        <v>131</v>
      </c>
      <c r="H172" s="41">
        <v>6400</v>
      </c>
      <c r="I172" s="55" t="s">
        <v>122</v>
      </c>
      <c r="J172" s="18"/>
      <c r="K172" s="125"/>
      <c r="L172" s="160"/>
      <c r="M172" s="56">
        <v>0</v>
      </c>
      <c r="N172" s="53"/>
      <c r="O172" s="58"/>
    </row>
    <row r="173" spans="1:17">
      <c r="A173" s="38" t="s">
        <v>1</v>
      </c>
      <c r="B173" s="18"/>
      <c r="C173" s="39">
        <v>4210</v>
      </c>
      <c r="D173" s="40"/>
      <c r="E173" s="40"/>
      <c r="F173" s="41">
        <v>31321</v>
      </c>
      <c r="G173" s="42">
        <v>521000</v>
      </c>
      <c r="H173" s="41">
        <v>6400</v>
      </c>
      <c r="I173" s="55" t="s">
        <v>122</v>
      </c>
      <c r="J173" s="18"/>
      <c r="K173" s="51"/>
      <c r="L173" s="89"/>
      <c r="M173" s="46">
        <f>ROUNDUP(SUM(M165+M166)*M2,0)</f>
        <v>0</v>
      </c>
      <c r="N173" s="53"/>
      <c r="O173" s="58"/>
    </row>
    <row r="174" spans="1:17">
      <c r="A174" s="38" t="s">
        <v>32</v>
      </c>
      <c r="B174" s="18"/>
      <c r="C174" s="39">
        <v>4210</v>
      </c>
      <c r="D174" s="40"/>
      <c r="E174" s="40"/>
      <c r="F174" s="41">
        <v>31321</v>
      </c>
      <c r="G174" s="42">
        <v>522000</v>
      </c>
      <c r="H174" s="41">
        <v>6400</v>
      </c>
      <c r="I174" s="55" t="s">
        <v>122</v>
      </c>
      <c r="J174" s="18"/>
      <c r="K174" s="51"/>
      <c r="L174" s="89"/>
      <c r="M174" s="46">
        <f>ROUNDUP(SUM(M165:M166,N167,M168,N169,M170,N171,M172)*M3,0)</f>
        <v>0</v>
      </c>
      <c r="N174" s="53"/>
      <c r="O174" s="58"/>
    </row>
    <row r="175" spans="1:17">
      <c r="A175" s="38" t="s">
        <v>33</v>
      </c>
      <c r="B175" s="18"/>
      <c r="C175" s="39">
        <v>4210</v>
      </c>
      <c r="D175" s="40"/>
      <c r="E175" s="40"/>
      <c r="F175" s="41">
        <v>31321</v>
      </c>
      <c r="G175" s="54" t="s">
        <v>34</v>
      </c>
      <c r="H175" s="41">
        <v>6400</v>
      </c>
      <c r="I175" s="55" t="s">
        <v>122</v>
      </c>
      <c r="J175" s="38"/>
      <c r="K175" s="161"/>
      <c r="L175" s="89"/>
      <c r="M175" s="46">
        <f>ROUNDUP(SUM(M186*N3),0)</f>
        <v>0</v>
      </c>
      <c r="O175" s="58"/>
    </row>
    <row r="176" spans="1:17">
      <c r="A176" s="38" t="s">
        <v>4</v>
      </c>
      <c r="B176" s="18"/>
      <c r="C176" s="39">
        <v>4210</v>
      </c>
      <c r="D176" s="40"/>
      <c r="E176" s="40"/>
      <c r="F176" s="41">
        <v>31321</v>
      </c>
      <c r="G176" s="42">
        <v>523000</v>
      </c>
      <c r="H176" s="41">
        <v>6400</v>
      </c>
      <c r="I176" s="55" t="s">
        <v>122</v>
      </c>
      <c r="J176" s="18"/>
      <c r="K176" s="51"/>
      <c r="L176" s="89"/>
      <c r="M176" s="46">
        <f>ROUNDUP(K165+K166*M4,0)</f>
        <v>0</v>
      </c>
      <c r="N176" s="53"/>
      <c r="O176" s="58"/>
    </row>
    <row r="177" spans="1:17">
      <c r="A177" s="38" t="s">
        <v>35</v>
      </c>
      <c r="B177" s="18"/>
      <c r="C177" s="39">
        <v>4210</v>
      </c>
      <c r="D177" s="40"/>
      <c r="E177" s="40"/>
      <c r="F177" s="41">
        <v>31321</v>
      </c>
      <c r="G177" s="42">
        <v>529004</v>
      </c>
      <c r="H177" s="41">
        <v>6400</v>
      </c>
      <c r="I177" s="55" t="s">
        <v>122</v>
      </c>
      <c r="J177" s="18"/>
      <c r="K177" s="51"/>
      <c r="L177" s="52"/>
      <c r="M177" s="46">
        <f>ROUNDUP(SUM(M165+M166,N167,M168,N169,M170,N171,M172,M186)*M5,0)</f>
        <v>0</v>
      </c>
      <c r="N177" s="53"/>
    </row>
    <row r="178" spans="1:17">
      <c r="A178" s="38" t="s">
        <v>6</v>
      </c>
      <c r="B178" s="18"/>
      <c r="C178" s="39">
        <v>4210</v>
      </c>
      <c r="D178" s="40"/>
      <c r="E178" s="40"/>
      <c r="F178" s="41">
        <v>31321</v>
      </c>
      <c r="G178" s="42">
        <v>529005</v>
      </c>
      <c r="H178" s="41">
        <v>6400</v>
      </c>
      <c r="I178" s="55" t="s">
        <v>122</v>
      </c>
      <c r="J178" s="18"/>
      <c r="K178" s="51"/>
      <c r="L178" s="52"/>
      <c r="M178" s="46">
        <f>ROUNDUP(SUM(M165+M166,N167,M168,N169,M170,N171,M172,M186)*M6,0)</f>
        <v>0</v>
      </c>
      <c r="N178" s="53"/>
    </row>
    <row r="179" spans="1:17">
      <c r="A179" s="38" t="s">
        <v>104</v>
      </c>
      <c r="B179" s="18"/>
      <c r="C179" s="39">
        <v>4210</v>
      </c>
      <c r="D179" s="40"/>
      <c r="E179" s="40"/>
      <c r="F179" s="41">
        <v>31321</v>
      </c>
      <c r="G179" s="54" t="s">
        <v>37</v>
      </c>
      <c r="H179" s="41">
        <v>6400</v>
      </c>
      <c r="I179" s="55" t="s">
        <v>122</v>
      </c>
      <c r="J179" s="18"/>
      <c r="K179" s="51"/>
      <c r="L179" s="89"/>
      <c r="M179" s="56">
        <v>0</v>
      </c>
      <c r="N179" s="53"/>
      <c r="O179" s="58"/>
    </row>
    <row r="180" spans="1:17">
      <c r="A180" s="38" t="s">
        <v>133</v>
      </c>
      <c r="B180" s="18"/>
      <c r="C180" s="39">
        <v>4210</v>
      </c>
      <c r="D180" s="40"/>
      <c r="E180" s="40"/>
      <c r="F180" s="41">
        <v>31321</v>
      </c>
      <c r="G180" s="42">
        <v>533000</v>
      </c>
      <c r="H180" s="41">
        <v>6400</v>
      </c>
      <c r="I180" s="55" t="s">
        <v>122</v>
      </c>
      <c r="J180" s="18"/>
      <c r="K180" s="51"/>
      <c r="L180" s="89"/>
      <c r="M180" s="56">
        <v>0</v>
      </c>
      <c r="N180" s="53"/>
      <c r="O180" s="58"/>
    </row>
    <row r="181" spans="1:17">
      <c r="A181" s="57" t="s">
        <v>134</v>
      </c>
      <c r="B181" s="18"/>
      <c r="C181" s="39">
        <v>4210</v>
      </c>
      <c r="D181" s="40"/>
      <c r="E181" s="40"/>
      <c r="F181" s="41">
        <v>31321</v>
      </c>
      <c r="G181" s="42">
        <v>533001</v>
      </c>
      <c r="H181" s="41">
        <v>6400</v>
      </c>
      <c r="I181" s="55" t="s">
        <v>122</v>
      </c>
      <c r="J181" s="18"/>
      <c r="K181" s="51"/>
      <c r="L181" s="52"/>
      <c r="M181" s="56">
        <v>0</v>
      </c>
      <c r="N181" s="53"/>
      <c r="O181" s="58"/>
    </row>
    <row r="182" spans="1:17">
      <c r="A182" s="38" t="s">
        <v>105</v>
      </c>
      <c r="B182" s="18"/>
      <c r="C182" s="39">
        <v>4210</v>
      </c>
      <c r="D182" s="40"/>
      <c r="E182" s="40"/>
      <c r="F182" s="41">
        <v>31321</v>
      </c>
      <c r="G182" s="54" t="s">
        <v>41</v>
      </c>
      <c r="H182" s="41">
        <v>6400</v>
      </c>
      <c r="I182" s="49" t="s">
        <v>122</v>
      </c>
      <c r="J182" s="18"/>
      <c r="K182" s="51"/>
      <c r="L182" s="52"/>
      <c r="M182" s="56">
        <v>0</v>
      </c>
      <c r="N182" s="53"/>
    </row>
    <row r="183" spans="1:17">
      <c r="A183" s="38" t="s">
        <v>44</v>
      </c>
      <c r="B183" s="18"/>
      <c r="C183" s="39">
        <v>4210</v>
      </c>
      <c r="D183" s="40"/>
      <c r="E183" s="40"/>
      <c r="F183" s="41">
        <v>31321</v>
      </c>
      <c r="G183" s="42">
        <v>551000</v>
      </c>
      <c r="H183" s="41">
        <v>6400</v>
      </c>
      <c r="I183" s="55" t="s">
        <v>122</v>
      </c>
      <c r="J183" s="18"/>
      <c r="K183" s="51"/>
      <c r="L183" s="89"/>
      <c r="M183" s="56">
        <v>0</v>
      </c>
      <c r="N183" s="53"/>
      <c r="O183" s="58"/>
    </row>
    <row r="184" spans="1:17">
      <c r="A184" s="38" t="s">
        <v>52</v>
      </c>
      <c r="B184" s="18"/>
      <c r="C184" s="39">
        <v>4210</v>
      </c>
      <c r="D184" s="40"/>
      <c r="E184" s="40"/>
      <c r="F184" s="41">
        <v>31321</v>
      </c>
      <c r="G184" s="42">
        <v>559000</v>
      </c>
      <c r="H184" s="41">
        <v>6400</v>
      </c>
      <c r="I184" s="55" t="s">
        <v>122</v>
      </c>
      <c r="J184" s="108"/>
      <c r="K184" s="51"/>
      <c r="L184" s="89"/>
      <c r="M184" s="56">
        <v>0</v>
      </c>
      <c r="O184" s="58"/>
    </row>
    <row r="185" spans="1:17">
      <c r="A185" s="38" t="s">
        <v>66</v>
      </c>
      <c r="B185" s="18"/>
      <c r="C185" s="39">
        <v>4210</v>
      </c>
      <c r="D185" s="40"/>
      <c r="E185" s="40"/>
      <c r="F185" s="41">
        <v>31321</v>
      </c>
      <c r="G185" s="42">
        <v>573000</v>
      </c>
      <c r="H185" s="41">
        <v>6400</v>
      </c>
      <c r="I185" s="55" t="s">
        <v>122</v>
      </c>
      <c r="J185" s="18"/>
      <c r="K185" s="51"/>
      <c r="L185" s="89"/>
      <c r="M185" s="56">
        <v>0</v>
      </c>
      <c r="O185" s="58"/>
    </row>
    <row r="186" spans="1:17">
      <c r="A186" s="57" t="s">
        <v>135</v>
      </c>
      <c r="B186" s="18"/>
      <c r="C186" s="39">
        <v>4210</v>
      </c>
      <c r="D186" s="40"/>
      <c r="E186" s="40"/>
      <c r="F186" s="41">
        <v>31321</v>
      </c>
      <c r="G186" s="54" t="s">
        <v>76</v>
      </c>
      <c r="H186" s="41">
        <v>6400</v>
      </c>
      <c r="I186" s="55" t="s">
        <v>122</v>
      </c>
      <c r="J186" s="108"/>
      <c r="K186" s="125"/>
      <c r="L186" s="160"/>
      <c r="M186" s="56">
        <v>0</v>
      </c>
      <c r="N186" s="53"/>
      <c r="O186" s="58"/>
    </row>
    <row r="187" spans="1:17">
      <c r="A187" s="57" t="s">
        <v>136</v>
      </c>
      <c r="B187" s="18"/>
      <c r="C187" s="39">
        <v>4210</v>
      </c>
      <c r="D187" s="40"/>
      <c r="E187" s="40"/>
      <c r="F187" s="41">
        <v>31321</v>
      </c>
      <c r="G187" s="54" t="s">
        <v>137</v>
      </c>
      <c r="H187" s="41">
        <v>7730</v>
      </c>
      <c r="I187" s="55" t="s">
        <v>122</v>
      </c>
      <c r="J187" s="18"/>
      <c r="K187" s="125"/>
      <c r="L187" s="160"/>
      <c r="M187" s="56">
        <v>0</v>
      </c>
      <c r="N187" s="46">
        <f>ROUNDUP(M187+(M187*4%),0)</f>
        <v>0</v>
      </c>
      <c r="O187" s="58"/>
    </row>
    <row r="188" spans="1:17">
      <c r="A188" s="57" t="s">
        <v>138</v>
      </c>
      <c r="B188" s="18"/>
      <c r="C188" s="39">
        <v>4210</v>
      </c>
      <c r="D188" s="40"/>
      <c r="E188" s="40"/>
      <c r="F188" s="41">
        <v>31321</v>
      </c>
      <c r="G188" s="54" t="s">
        <v>137</v>
      </c>
      <c r="H188" s="41">
        <v>7730</v>
      </c>
      <c r="I188" s="55" t="s">
        <v>122</v>
      </c>
      <c r="J188" s="18"/>
      <c r="K188" s="125"/>
      <c r="L188" s="160"/>
      <c r="M188" s="56">
        <v>0</v>
      </c>
      <c r="N188" s="53"/>
      <c r="O188" s="58"/>
    </row>
    <row r="189" spans="1:17">
      <c r="A189" s="38" t="s">
        <v>32</v>
      </c>
      <c r="B189" s="18"/>
      <c r="C189" s="70" t="s">
        <v>62</v>
      </c>
      <c r="D189" s="40"/>
      <c r="E189" s="40"/>
      <c r="F189" s="41">
        <v>31321</v>
      </c>
      <c r="G189" s="54" t="s">
        <v>34</v>
      </c>
      <c r="H189" s="54">
        <v>7730</v>
      </c>
      <c r="I189" s="55" t="s">
        <v>122</v>
      </c>
      <c r="J189" s="18"/>
      <c r="K189" s="125"/>
      <c r="L189" s="160"/>
      <c r="M189" s="46">
        <f>ROUNDUP(SUM(M188+N187)*M3,0)</f>
        <v>0</v>
      </c>
      <c r="N189" s="53"/>
      <c r="O189" s="58"/>
    </row>
    <row r="190" spans="1:17">
      <c r="A190" s="38" t="s">
        <v>35</v>
      </c>
      <c r="B190" s="18"/>
      <c r="C190" s="70" t="s">
        <v>62</v>
      </c>
      <c r="D190" s="40"/>
      <c r="E190" s="40"/>
      <c r="F190" s="41">
        <v>31321</v>
      </c>
      <c r="G190" s="54" t="s">
        <v>139</v>
      </c>
      <c r="H190" s="54">
        <v>7730</v>
      </c>
      <c r="I190" s="55" t="s">
        <v>122</v>
      </c>
      <c r="J190" s="18"/>
      <c r="K190" s="125"/>
      <c r="L190" s="160"/>
      <c r="M190" s="46">
        <f>ROUNDUP(SUM(M188+N187)*M5,0)</f>
        <v>0</v>
      </c>
      <c r="N190" s="53"/>
      <c r="O190" s="58"/>
    </row>
    <row r="191" spans="1:17">
      <c r="A191" s="38" t="s">
        <v>6</v>
      </c>
      <c r="B191" s="18"/>
      <c r="C191" s="162" t="s">
        <v>62</v>
      </c>
      <c r="D191" s="91"/>
      <c r="E191" s="91"/>
      <c r="F191" s="90">
        <v>31321</v>
      </c>
      <c r="G191" s="92" t="s">
        <v>140</v>
      </c>
      <c r="H191" s="92">
        <v>7730</v>
      </c>
      <c r="I191" s="145" t="s">
        <v>122</v>
      </c>
      <c r="J191" s="18"/>
      <c r="K191" s="125"/>
      <c r="L191" s="160"/>
      <c r="M191" s="46">
        <f>ROUNDUP(SUM(M188+N187)*M6,0)</f>
        <v>0</v>
      </c>
      <c r="N191" s="118">
        <f>SUM(M165:M166,N167,M168,N169,M170,N171,M172:M186,N187,M188:M191)</f>
        <v>0</v>
      </c>
      <c r="O191" s="58"/>
      <c r="P191" s="16"/>
      <c r="Q191" s="16"/>
    </row>
    <row r="192" spans="1:17" ht="16">
      <c r="A192" s="163" t="s">
        <v>141</v>
      </c>
      <c r="B192" s="18"/>
      <c r="C192" s="99"/>
      <c r="D192" s="100"/>
      <c r="E192" s="100"/>
      <c r="F192" s="100"/>
      <c r="G192" s="101"/>
      <c r="H192" s="101"/>
      <c r="I192" s="101"/>
      <c r="J192" s="85"/>
      <c r="K192" s="86"/>
      <c r="L192" s="87"/>
      <c r="M192" s="104"/>
      <c r="N192" s="53"/>
      <c r="O192" s="58"/>
      <c r="P192" s="16"/>
      <c r="Q192" s="16"/>
    </row>
    <row r="193" spans="1:17">
      <c r="A193" s="38" t="s">
        <v>142</v>
      </c>
      <c r="B193" s="18"/>
      <c r="C193" s="39">
        <v>4210</v>
      </c>
      <c r="D193" s="40"/>
      <c r="E193" s="40"/>
      <c r="F193" s="41">
        <v>31321</v>
      </c>
      <c r="G193" s="54" t="s">
        <v>91</v>
      </c>
      <c r="H193" s="41">
        <v>7800</v>
      </c>
      <c r="I193" s="43" t="s">
        <v>24</v>
      </c>
      <c r="J193" s="18"/>
      <c r="K193" s="51"/>
      <c r="L193" s="89"/>
      <c r="M193" s="56">
        <v>0</v>
      </c>
      <c r="N193" s="53"/>
      <c r="O193" s="58"/>
      <c r="P193" s="18"/>
      <c r="Q193" s="18"/>
    </row>
    <row r="194" spans="1:17">
      <c r="A194" s="73" t="s">
        <v>143</v>
      </c>
      <c r="B194" s="24"/>
      <c r="C194" s="123">
        <v>4210</v>
      </c>
      <c r="D194" s="91"/>
      <c r="E194" s="91"/>
      <c r="F194" s="41">
        <v>31321</v>
      </c>
      <c r="G194" s="92" t="s">
        <v>144</v>
      </c>
      <c r="H194" s="90">
        <v>7800</v>
      </c>
      <c r="I194" s="76" t="s">
        <v>24</v>
      </c>
      <c r="J194" s="24"/>
      <c r="K194" s="77"/>
      <c r="L194" s="78"/>
      <c r="M194" s="56">
        <v>0</v>
      </c>
      <c r="N194" s="164">
        <f>SUM(M193:M194)</f>
        <v>0</v>
      </c>
      <c r="O194" s="58"/>
      <c r="P194" s="151"/>
      <c r="Q194" s="18"/>
    </row>
    <row r="195" spans="1:17" ht="16">
      <c r="A195" s="81" t="s">
        <v>145</v>
      </c>
      <c r="B195" s="154"/>
      <c r="C195" s="147"/>
      <c r="D195" s="83"/>
      <c r="E195" s="83"/>
      <c r="F195" s="83"/>
      <c r="G195" s="155"/>
      <c r="H195" s="155"/>
      <c r="I195" s="155"/>
      <c r="J195" s="86"/>
      <c r="K195" s="86"/>
      <c r="L195" s="87"/>
      <c r="M195" s="88"/>
      <c r="N195" s="53"/>
      <c r="O195" s="58"/>
      <c r="P195" s="151"/>
      <c r="Q195" s="18"/>
    </row>
    <row r="196" spans="1:17">
      <c r="A196" s="165" t="s">
        <v>146</v>
      </c>
      <c r="B196" s="166"/>
      <c r="C196" s="167">
        <v>4210</v>
      </c>
      <c r="D196" s="40"/>
      <c r="E196" s="40"/>
      <c r="F196" s="41">
        <v>31321</v>
      </c>
      <c r="G196" s="54" t="s">
        <v>79</v>
      </c>
      <c r="H196" s="41">
        <v>6120</v>
      </c>
      <c r="I196" s="54" t="s">
        <v>24</v>
      </c>
      <c r="J196" s="166"/>
      <c r="K196" s="168"/>
      <c r="L196" s="169"/>
      <c r="M196" s="56">
        <v>0</v>
      </c>
      <c r="N196" s="46">
        <f>ROUNDUP(M196+(M196*4%),0)</f>
        <v>0</v>
      </c>
      <c r="O196" s="65"/>
      <c r="Q196" s="16"/>
    </row>
    <row r="197" spans="1:17">
      <c r="A197" s="165" t="s">
        <v>1</v>
      </c>
      <c r="B197" s="121"/>
      <c r="C197" s="39">
        <v>4210</v>
      </c>
      <c r="D197" s="40"/>
      <c r="E197" s="40"/>
      <c r="F197" s="41">
        <v>31321</v>
      </c>
      <c r="G197" s="54" t="s">
        <v>147</v>
      </c>
      <c r="H197" s="41">
        <v>6120</v>
      </c>
      <c r="I197" s="54" t="s">
        <v>24</v>
      </c>
      <c r="J197" s="121"/>
      <c r="K197" s="168"/>
      <c r="L197" s="169"/>
      <c r="M197" s="46">
        <f>ROUNDUP(SUM(N196*M2),0)</f>
        <v>0</v>
      </c>
      <c r="N197" s="53"/>
      <c r="Q197" s="16"/>
    </row>
    <row r="198" spans="1:17">
      <c r="A198" s="165" t="s">
        <v>32</v>
      </c>
      <c r="B198" s="121"/>
      <c r="C198" s="39">
        <v>4210</v>
      </c>
      <c r="D198" s="40"/>
      <c r="E198" s="40"/>
      <c r="F198" s="41">
        <v>31321</v>
      </c>
      <c r="G198" s="54" t="s">
        <v>34</v>
      </c>
      <c r="H198" s="41">
        <v>6120</v>
      </c>
      <c r="I198" s="54" t="s">
        <v>24</v>
      </c>
      <c r="J198" s="121"/>
      <c r="K198" s="168"/>
      <c r="L198" s="169"/>
      <c r="M198" s="46">
        <f>ROUNDUP(SUM(N196*M3),0)</f>
        <v>0</v>
      </c>
      <c r="N198" s="53"/>
      <c r="Q198" s="16"/>
    </row>
    <row r="199" spans="1:17">
      <c r="A199" s="170" t="s">
        <v>35</v>
      </c>
      <c r="B199" s="121"/>
      <c r="C199" s="39">
        <v>4210</v>
      </c>
      <c r="D199" s="40"/>
      <c r="E199" s="40"/>
      <c r="F199" s="41">
        <v>31321</v>
      </c>
      <c r="G199" s="54" t="s">
        <v>139</v>
      </c>
      <c r="H199" s="41">
        <v>6120</v>
      </c>
      <c r="I199" s="54" t="s">
        <v>24</v>
      </c>
      <c r="J199" s="121"/>
      <c r="K199" s="168"/>
      <c r="L199" s="169"/>
      <c r="M199" s="46">
        <f>ROUNDUP(SUM(N196*M5),0)</f>
        <v>0</v>
      </c>
      <c r="N199" s="53"/>
      <c r="Q199" s="16"/>
    </row>
    <row r="200" spans="1:17">
      <c r="A200" s="170" t="s">
        <v>6</v>
      </c>
      <c r="B200" s="121"/>
      <c r="C200" s="39">
        <v>4210</v>
      </c>
      <c r="D200" s="40"/>
      <c r="E200" s="40"/>
      <c r="F200" s="41">
        <v>31321</v>
      </c>
      <c r="G200" s="54" t="s">
        <v>140</v>
      </c>
      <c r="H200" s="41">
        <v>6120</v>
      </c>
      <c r="I200" s="54" t="s">
        <v>24</v>
      </c>
      <c r="J200" s="121"/>
      <c r="K200" s="168"/>
      <c r="L200" s="169"/>
      <c r="M200" s="46">
        <f>ROUNDUP(SUM(N196*M6),0)</f>
        <v>0</v>
      </c>
      <c r="N200" s="53"/>
      <c r="P200" s="151"/>
      <c r="Q200" s="18"/>
    </row>
    <row r="201" spans="1:17">
      <c r="A201" s="171" t="s">
        <v>85</v>
      </c>
      <c r="B201" s="166"/>
      <c r="C201" s="39">
        <v>4210</v>
      </c>
      <c r="D201" s="40"/>
      <c r="E201" s="40"/>
      <c r="F201" s="41">
        <v>31321</v>
      </c>
      <c r="G201" s="54" t="s">
        <v>79</v>
      </c>
      <c r="H201" s="41">
        <v>6140</v>
      </c>
      <c r="I201" s="54" t="s">
        <v>24</v>
      </c>
      <c r="J201" s="166"/>
      <c r="K201" s="168"/>
      <c r="L201" s="169"/>
      <c r="M201" s="56">
        <v>0</v>
      </c>
      <c r="N201" s="46">
        <f>ROUNDUP(M201+(M201*4%),0)</f>
        <v>0</v>
      </c>
      <c r="O201" s="65"/>
      <c r="Q201" s="16"/>
    </row>
    <row r="202" spans="1:17">
      <c r="A202" s="171" t="s">
        <v>1</v>
      </c>
      <c r="B202" s="121"/>
      <c r="C202" s="39">
        <v>4210</v>
      </c>
      <c r="D202" s="40"/>
      <c r="E202" s="40"/>
      <c r="F202" s="41">
        <v>31321</v>
      </c>
      <c r="G202" s="54" t="s">
        <v>147</v>
      </c>
      <c r="H202" s="41">
        <v>6140</v>
      </c>
      <c r="I202" s="54" t="s">
        <v>24</v>
      </c>
      <c r="J202" s="121"/>
      <c r="K202" s="168"/>
      <c r="L202" s="169"/>
      <c r="M202" s="46">
        <f>ROUNDUP(SUM(N201*M2),0)</f>
        <v>0</v>
      </c>
      <c r="N202" s="53"/>
      <c r="Q202" s="16"/>
    </row>
    <row r="203" spans="1:17">
      <c r="A203" s="171" t="s">
        <v>32</v>
      </c>
      <c r="B203" s="121"/>
      <c r="C203" s="39">
        <v>4210</v>
      </c>
      <c r="D203" s="40"/>
      <c r="E203" s="40"/>
      <c r="F203" s="41">
        <v>31321</v>
      </c>
      <c r="G203" s="54" t="s">
        <v>34</v>
      </c>
      <c r="H203" s="41">
        <v>6140</v>
      </c>
      <c r="I203" s="54" t="s">
        <v>24</v>
      </c>
      <c r="J203" s="121"/>
      <c r="K203" s="168"/>
      <c r="L203" s="169"/>
      <c r="M203" s="46">
        <f>ROUNDUP(SUM(N201*M3),0)</f>
        <v>0</v>
      </c>
      <c r="N203" s="53"/>
      <c r="Q203" s="16"/>
    </row>
    <row r="204" spans="1:17">
      <c r="A204" s="172" t="s">
        <v>35</v>
      </c>
      <c r="B204" s="121"/>
      <c r="C204" s="39">
        <v>4210</v>
      </c>
      <c r="D204" s="40"/>
      <c r="E204" s="40"/>
      <c r="F204" s="41">
        <v>31321</v>
      </c>
      <c r="G204" s="54" t="s">
        <v>139</v>
      </c>
      <c r="H204" s="41">
        <v>6140</v>
      </c>
      <c r="I204" s="54" t="s">
        <v>24</v>
      </c>
      <c r="J204" s="121"/>
      <c r="K204" s="168"/>
      <c r="L204" s="169"/>
      <c r="M204" s="46">
        <f>ROUNDUP(SUM(N201*M5),0)</f>
        <v>0</v>
      </c>
      <c r="N204" s="53"/>
      <c r="Q204" s="16"/>
    </row>
    <row r="205" spans="1:17">
      <c r="A205" s="172" t="s">
        <v>6</v>
      </c>
      <c r="B205" s="121"/>
      <c r="C205" s="39">
        <v>4210</v>
      </c>
      <c r="D205" s="40"/>
      <c r="E205" s="40"/>
      <c r="F205" s="41">
        <v>31321</v>
      </c>
      <c r="G205" s="54" t="s">
        <v>140</v>
      </c>
      <c r="H205" s="41">
        <v>6140</v>
      </c>
      <c r="I205" s="54" t="s">
        <v>24</v>
      </c>
      <c r="J205" s="121"/>
      <c r="K205" s="168"/>
      <c r="L205" s="169"/>
      <c r="M205" s="46">
        <f>ROUNDUP(SUM(N201*M6),0)</f>
        <v>0</v>
      </c>
      <c r="N205" s="53"/>
      <c r="P205" s="16"/>
      <c r="Q205" s="16"/>
    </row>
    <row r="206" spans="1:17">
      <c r="A206" s="173" t="s">
        <v>148</v>
      </c>
      <c r="B206" s="108"/>
      <c r="C206" s="39">
        <v>4210</v>
      </c>
      <c r="D206" s="40"/>
      <c r="E206" s="40"/>
      <c r="F206" s="41">
        <v>31321</v>
      </c>
      <c r="G206" s="54" t="s">
        <v>88</v>
      </c>
      <c r="H206" s="54" t="s">
        <v>149</v>
      </c>
      <c r="I206" s="54" t="s">
        <v>24</v>
      </c>
      <c r="J206" s="108"/>
      <c r="K206" s="168"/>
      <c r="L206" s="169"/>
      <c r="M206" s="56">
        <v>0</v>
      </c>
      <c r="N206" s="46">
        <f>ROUNDUP(M206+(M206*4%),0)/2</f>
        <v>0</v>
      </c>
      <c r="O206" s="58"/>
      <c r="P206" s="16"/>
      <c r="Q206" s="16"/>
    </row>
    <row r="207" spans="1:17">
      <c r="A207" s="174" t="s">
        <v>1</v>
      </c>
      <c r="B207" s="108"/>
      <c r="C207" s="39">
        <v>4210</v>
      </c>
      <c r="D207" s="40"/>
      <c r="E207" s="40"/>
      <c r="F207" s="41">
        <v>31321</v>
      </c>
      <c r="G207" s="54" t="s">
        <v>147</v>
      </c>
      <c r="H207" s="54" t="s">
        <v>149</v>
      </c>
      <c r="I207" s="54" t="s">
        <v>24</v>
      </c>
      <c r="J207" s="108"/>
      <c r="K207" s="168"/>
      <c r="L207" s="169"/>
      <c r="M207" s="46">
        <f>ROUNDUP(SUM(M206*M2),0)</f>
        <v>0</v>
      </c>
      <c r="N207" s="46">
        <f>M207/2</f>
        <v>0</v>
      </c>
      <c r="O207" s="58"/>
      <c r="P207" s="16"/>
      <c r="Q207" s="16"/>
    </row>
    <row r="208" spans="1:17">
      <c r="A208" s="174" t="s">
        <v>32</v>
      </c>
      <c r="B208" s="108"/>
      <c r="C208" s="39">
        <v>4210</v>
      </c>
      <c r="D208" s="40"/>
      <c r="E208" s="40"/>
      <c r="F208" s="41">
        <v>31321</v>
      </c>
      <c r="G208" s="54" t="s">
        <v>34</v>
      </c>
      <c r="H208" s="54" t="s">
        <v>149</v>
      </c>
      <c r="I208" s="54" t="s">
        <v>24</v>
      </c>
      <c r="J208" s="108"/>
      <c r="K208" s="168"/>
      <c r="L208" s="169"/>
      <c r="M208" s="46">
        <f>ROUNDUP(SUM(M206*M3),0)</f>
        <v>0</v>
      </c>
      <c r="N208" s="46">
        <f>M208/2</f>
        <v>0</v>
      </c>
      <c r="O208" s="58"/>
      <c r="P208" s="16"/>
      <c r="Q208" s="16"/>
    </row>
    <row r="209" spans="1:17">
      <c r="A209" s="175" t="s">
        <v>35</v>
      </c>
      <c r="B209" s="18"/>
      <c r="C209" s="39">
        <v>4210</v>
      </c>
      <c r="D209" s="40"/>
      <c r="E209" s="40"/>
      <c r="F209" s="41">
        <v>31321</v>
      </c>
      <c r="G209" s="54" t="s">
        <v>139</v>
      </c>
      <c r="H209" s="54" t="s">
        <v>149</v>
      </c>
      <c r="I209" s="49" t="s">
        <v>24</v>
      </c>
      <c r="J209" s="18"/>
      <c r="K209" s="168"/>
      <c r="L209" s="169"/>
      <c r="M209" s="46">
        <f>ROUNDUP(SUM(M206*M5),0)</f>
        <v>0</v>
      </c>
      <c r="N209" s="46">
        <f>M209/2</f>
        <v>0</v>
      </c>
      <c r="O209" s="58"/>
      <c r="P209" s="16"/>
      <c r="Q209" s="16"/>
    </row>
    <row r="210" spans="1:17">
      <c r="A210" s="175" t="s">
        <v>6</v>
      </c>
      <c r="B210" s="18"/>
      <c r="C210" s="39">
        <v>4210</v>
      </c>
      <c r="D210" s="40"/>
      <c r="E210" s="40"/>
      <c r="F210" s="41">
        <v>31321</v>
      </c>
      <c r="G210" s="54" t="s">
        <v>140</v>
      </c>
      <c r="H210" s="54" t="s">
        <v>149</v>
      </c>
      <c r="I210" s="49" t="s">
        <v>24</v>
      </c>
      <c r="J210" s="18"/>
      <c r="K210" s="168"/>
      <c r="L210" s="169"/>
      <c r="M210" s="46">
        <f>ROUNDUP(SUM(M206*M6),0)</f>
        <v>0</v>
      </c>
      <c r="N210" s="46">
        <f>ROUNDUP(SUM(N206*0.1%),0)</f>
        <v>0</v>
      </c>
      <c r="O210" s="58"/>
      <c r="P210" s="16"/>
      <c r="Q210" s="16"/>
    </row>
    <row r="211" spans="1:17">
      <c r="A211" s="173" t="s">
        <v>150</v>
      </c>
      <c r="B211" s="108"/>
      <c r="C211" s="39">
        <v>4210</v>
      </c>
      <c r="D211" s="40"/>
      <c r="E211" s="40"/>
      <c r="F211" s="41">
        <v>31321</v>
      </c>
      <c r="G211" s="54" t="s">
        <v>88</v>
      </c>
      <c r="H211" s="54" t="s">
        <v>151</v>
      </c>
      <c r="I211" s="54" t="s">
        <v>24</v>
      </c>
      <c r="J211" s="108"/>
      <c r="K211" s="168"/>
      <c r="L211" s="169"/>
      <c r="M211" s="46">
        <f>N206</f>
        <v>0</v>
      </c>
      <c r="N211" s="53"/>
      <c r="O211" s="58"/>
      <c r="P211" s="16"/>
      <c r="Q211" s="16"/>
    </row>
    <row r="212" spans="1:17">
      <c r="A212" s="174" t="s">
        <v>1</v>
      </c>
      <c r="B212" s="108"/>
      <c r="C212" s="39">
        <v>4210</v>
      </c>
      <c r="D212" s="40"/>
      <c r="E212" s="40"/>
      <c r="F212" s="41">
        <v>31321</v>
      </c>
      <c r="G212" s="54" t="s">
        <v>147</v>
      </c>
      <c r="H212" s="54" t="s">
        <v>151</v>
      </c>
      <c r="I212" s="54" t="s">
        <v>24</v>
      </c>
      <c r="J212" s="108"/>
      <c r="K212" s="168"/>
      <c r="L212" s="169"/>
      <c r="M212" s="46">
        <f>N207</f>
        <v>0</v>
      </c>
      <c r="N212" s="53"/>
      <c r="O212" s="58"/>
      <c r="P212" s="16"/>
      <c r="Q212" s="16"/>
    </row>
    <row r="213" spans="1:17">
      <c r="A213" s="174" t="s">
        <v>32</v>
      </c>
      <c r="B213" s="108"/>
      <c r="C213" s="39">
        <v>4210</v>
      </c>
      <c r="D213" s="40"/>
      <c r="E213" s="40"/>
      <c r="F213" s="41">
        <v>31321</v>
      </c>
      <c r="G213" s="54" t="s">
        <v>34</v>
      </c>
      <c r="H213" s="54" t="s">
        <v>151</v>
      </c>
      <c r="I213" s="54" t="s">
        <v>24</v>
      </c>
      <c r="J213" s="108"/>
      <c r="K213" s="168"/>
      <c r="L213" s="169"/>
      <c r="M213" s="46">
        <f>N208</f>
        <v>0</v>
      </c>
      <c r="N213" s="53"/>
      <c r="O213" s="58"/>
      <c r="P213" s="16"/>
      <c r="Q213" s="16"/>
    </row>
    <row r="214" spans="1:17">
      <c r="A214" s="175" t="s">
        <v>35</v>
      </c>
      <c r="B214" s="18"/>
      <c r="C214" s="39">
        <v>4210</v>
      </c>
      <c r="D214" s="40"/>
      <c r="E214" s="40"/>
      <c r="F214" s="41">
        <v>31321</v>
      </c>
      <c r="G214" s="54" t="s">
        <v>139</v>
      </c>
      <c r="H214" s="54" t="s">
        <v>151</v>
      </c>
      <c r="I214" s="49" t="s">
        <v>24</v>
      </c>
      <c r="J214" s="18"/>
      <c r="K214" s="168"/>
      <c r="L214" s="169"/>
      <c r="M214" s="46">
        <f>N209</f>
        <v>0</v>
      </c>
      <c r="N214" s="53"/>
      <c r="O214" s="58"/>
      <c r="P214" s="16"/>
      <c r="Q214" s="16"/>
    </row>
    <row r="215" spans="1:17">
      <c r="A215" s="175" t="s">
        <v>6</v>
      </c>
      <c r="B215" s="18"/>
      <c r="C215" s="39">
        <v>4210</v>
      </c>
      <c r="D215" s="40"/>
      <c r="E215" s="40"/>
      <c r="F215" s="41">
        <v>31321</v>
      </c>
      <c r="G215" s="54" t="s">
        <v>140</v>
      </c>
      <c r="H215" s="54" t="s">
        <v>151</v>
      </c>
      <c r="I215" s="49" t="s">
        <v>24</v>
      </c>
      <c r="J215" s="18"/>
      <c r="K215" s="168"/>
      <c r="L215" s="169"/>
      <c r="M215" s="46">
        <f>N210</f>
        <v>0</v>
      </c>
      <c r="N215" s="53"/>
      <c r="O215" s="58"/>
      <c r="P215" s="16"/>
      <c r="Q215" s="16"/>
    </row>
    <row r="216" spans="1:17">
      <c r="A216" s="176" t="s">
        <v>100</v>
      </c>
      <c r="B216" s="18"/>
      <c r="C216" s="39">
        <v>4210</v>
      </c>
      <c r="D216" s="40"/>
      <c r="E216" s="40"/>
      <c r="F216" s="41">
        <v>31321</v>
      </c>
      <c r="G216" s="54" t="s">
        <v>71</v>
      </c>
      <c r="H216" s="54">
        <v>6300</v>
      </c>
      <c r="I216" s="54" t="s">
        <v>24</v>
      </c>
      <c r="J216" s="18"/>
      <c r="K216" s="168"/>
      <c r="L216" s="169"/>
      <c r="M216" s="56">
        <v>0</v>
      </c>
      <c r="N216" s="46">
        <f>ROUNDUP(M216+(M216*4%),0)</f>
        <v>0</v>
      </c>
      <c r="O216" s="58"/>
      <c r="P216" s="16"/>
      <c r="Q216" s="16"/>
    </row>
    <row r="217" spans="1:17">
      <c r="A217" s="176" t="s">
        <v>152</v>
      </c>
      <c r="B217" s="108"/>
      <c r="C217" s="39">
        <v>4210</v>
      </c>
      <c r="D217" s="40"/>
      <c r="E217" s="40"/>
      <c r="F217" s="41">
        <v>31321</v>
      </c>
      <c r="G217" s="54" t="s">
        <v>79</v>
      </c>
      <c r="H217" s="54">
        <v>6300</v>
      </c>
      <c r="I217" s="54" t="s">
        <v>24</v>
      </c>
      <c r="J217" s="108"/>
      <c r="K217" s="168"/>
      <c r="L217" s="169"/>
      <c r="M217" s="56">
        <v>0</v>
      </c>
      <c r="N217" s="46">
        <f>ROUNDUP(M217+(M217*4%),0)</f>
        <v>0</v>
      </c>
      <c r="O217" s="58"/>
      <c r="P217" s="16"/>
      <c r="Q217" s="16"/>
    </row>
    <row r="218" spans="1:17">
      <c r="A218" s="177" t="s">
        <v>1</v>
      </c>
      <c r="B218" s="108"/>
      <c r="C218" s="39">
        <v>4210</v>
      </c>
      <c r="D218" s="40"/>
      <c r="E218" s="40"/>
      <c r="F218" s="41">
        <v>31321</v>
      </c>
      <c r="G218" s="54" t="s">
        <v>147</v>
      </c>
      <c r="H218" s="54">
        <v>6300</v>
      </c>
      <c r="I218" s="54" t="s">
        <v>24</v>
      </c>
      <c r="J218" s="108"/>
      <c r="K218" s="168"/>
      <c r="L218" s="169"/>
      <c r="M218" s="46">
        <f>ROUNDUP(SUM(N216+N217)*M2,0)</f>
        <v>0</v>
      </c>
      <c r="N218" s="53"/>
      <c r="O218" s="58"/>
      <c r="P218" s="16"/>
      <c r="Q218" s="16"/>
    </row>
    <row r="219" spans="1:17">
      <c r="A219" s="177" t="s">
        <v>32</v>
      </c>
      <c r="B219" s="108"/>
      <c r="C219" s="39">
        <v>4210</v>
      </c>
      <c r="D219" s="40"/>
      <c r="E219" s="40"/>
      <c r="F219" s="41">
        <v>31321</v>
      </c>
      <c r="G219" s="54" t="s">
        <v>34</v>
      </c>
      <c r="H219" s="54">
        <v>6300</v>
      </c>
      <c r="I219" s="54" t="s">
        <v>24</v>
      </c>
      <c r="J219" s="108"/>
      <c r="K219" s="168"/>
      <c r="L219" s="169"/>
      <c r="M219" s="46">
        <f>ROUNDUP(SUM(N216+N217)*M3,0)</f>
        <v>0</v>
      </c>
      <c r="N219" s="53"/>
      <c r="O219" s="58"/>
      <c r="P219" s="16"/>
      <c r="Q219" s="16"/>
    </row>
    <row r="220" spans="1:17">
      <c r="A220" s="178" t="s">
        <v>35</v>
      </c>
      <c r="B220" s="18"/>
      <c r="C220" s="39">
        <v>4210</v>
      </c>
      <c r="D220" s="40"/>
      <c r="E220" s="40"/>
      <c r="F220" s="41">
        <v>31321</v>
      </c>
      <c r="G220" s="54" t="s">
        <v>139</v>
      </c>
      <c r="H220" s="54" t="s">
        <v>153</v>
      </c>
      <c r="I220" s="49" t="s">
        <v>24</v>
      </c>
      <c r="J220" s="18"/>
      <c r="K220" s="168"/>
      <c r="L220" s="169"/>
      <c r="M220" s="46">
        <f>ROUNDUP(SUM(N216+N217)*M5,0)</f>
        <v>0</v>
      </c>
      <c r="N220" s="53"/>
      <c r="O220" s="58"/>
      <c r="P220" s="16"/>
      <c r="Q220" s="16"/>
    </row>
    <row r="221" spans="1:17">
      <c r="A221" s="178" t="s">
        <v>6</v>
      </c>
      <c r="B221" s="18"/>
      <c r="C221" s="39">
        <v>4210</v>
      </c>
      <c r="D221" s="40"/>
      <c r="E221" s="40"/>
      <c r="F221" s="41">
        <v>31321</v>
      </c>
      <c r="G221" s="54" t="s">
        <v>140</v>
      </c>
      <c r="H221" s="54" t="s">
        <v>153</v>
      </c>
      <c r="I221" s="49" t="s">
        <v>24</v>
      </c>
      <c r="J221" s="18"/>
      <c r="K221" s="168"/>
      <c r="L221" s="169"/>
      <c r="M221" s="46">
        <f>ROUNDUP(SUM(N216+N217)*M6,0)</f>
        <v>0</v>
      </c>
      <c r="N221" s="53"/>
      <c r="O221" s="58"/>
      <c r="P221" s="16"/>
      <c r="Q221" s="16"/>
    </row>
    <row r="222" spans="1:17">
      <c r="A222" s="179" t="s">
        <v>154</v>
      </c>
      <c r="B222" s="108"/>
      <c r="C222" s="39">
        <v>4210</v>
      </c>
      <c r="D222" s="40"/>
      <c r="E222" s="40"/>
      <c r="F222" s="41">
        <v>31321</v>
      </c>
      <c r="G222" s="42">
        <v>513000</v>
      </c>
      <c r="H222" s="41">
        <v>6400</v>
      </c>
      <c r="I222" s="43" t="s">
        <v>24</v>
      </c>
      <c r="J222" s="18"/>
      <c r="K222" s="180"/>
      <c r="L222" s="181"/>
      <c r="M222" s="56">
        <v>0</v>
      </c>
      <c r="N222" s="46">
        <f>ROUNDUP(M222+(M222*4%),0)</f>
        <v>0</v>
      </c>
      <c r="O222" s="58"/>
      <c r="P222" s="16"/>
    </row>
    <row r="223" spans="1:17">
      <c r="A223" s="182" t="s">
        <v>1</v>
      </c>
      <c r="B223" s="108"/>
      <c r="C223" s="39">
        <v>4210</v>
      </c>
      <c r="D223" s="40"/>
      <c r="E223" s="40"/>
      <c r="F223" s="41">
        <v>31321</v>
      </c>
      <c r="G223" s="54" t="s">
        <v>147</v>
      </c>
      <c r="H223" s="41">
        <v>6400</v>
      </c>
      <c r="I223" s="49" t="s">
        <v>24</v>
      </c>
      <c r="J223" s="16"/>
      <c r="K223" s="180"/>
      <c r="L223" s="183"/>
      <c r="M223" s="46">
        <f>ROUNDUP(SUM(N222*M2),0)</f>
        <v>0</v>
      </c>
      <c r="N223" s="53"/>
      <c r="O223" s="58"/>
      <c r="P223" s="16"/>
    </row>
    <row r="224" spans="1:17">
      <c r="A224" s="182" t="s">
        <v>32</v>
      </c>
      <c r="B224" s="108"/>
      <c r="C224" s="39">
        <v>4210</v>
      </c>
      <c r="D224" s="40"/>
      <c r="E224" s="40"/>
      <c r="F224" s="41">
        <v>31321</v>
      </c>
      <c r="G224" s="54" t="s">
        <v>34</v>
      </c>
      <c r="H224" s="41">
        <v>6400</v>
      </c>
      <c r="I224" s="49" t="s">
        <v>24</v>
      </c>
      <c r="J224" s="16"/>
      <c r="K224" s="180"/>
      <c r="L224" s="183"/>
      <c r="M224" s="46">
        <f>ROUNDUP(SUM(N222*M3),0)</f>
        <v>0</v>
      </c>
      <c r="N224" s="53"/>
      <c r="O224" s="58"/>
      <c r="P224" s="16"/>
    </row>
    <row r="225" spans="1:30">
      <c r="A225" s="184" t="s">
        <v>35</v>
      </c>
      <c r="B225" s="108"/>
      <c r="C225" s="39">
        <v>4210</v>
      </c>
      <c r="D225" s="40"/>
      <c r="E225" s="40"/>
      <c r="F225" s="41">
        <v>31321</v>
      </c>
      <c r="G225" s="54" t="s">
        <v>139</v>
      </c>
      <c r="H225" s="41">
        <v>6400</v>
      </c>
      <c r="I225" s="49" t="s">
        <v>24</v>
      </c>
      <c r="J225" s="16"/>
      <c r="K225" s="180"/>
      <c r="L225" s="183"/>
      <c r="M225" s="46">
        <f>ROUNDUP(SUM(N222*M5),0)</f>
        <v>0</v>
      </c>
      <c r="N225" s="53"/>
      <c r="O225" s="58"/>
      <c r="P225" s="16"/>
    </row>
    <row r="226" spans="1:30">
      <c r="A226" s="184" t="s">
        <v>6</v>
      </c>
      <c r="B226" s="108"/>
      <c r="C226" s="39">
        <v>4210</v>
      </c>
      <c r="D226" s="40"/>
      <c r="E226" s="40"/>
      <c r="F226" s="41">
        <v>31321</v>
      </c>
      <c r="G226" s="54" t="s">
        <v>140</v>
      </c>
      <c r="H226" s="41">
        <v>6400</v>
      </c>
      <c r="I226" s="49" t="s">
        <v>24</v>
      </c>
      <c r="J226" s="16"/>
      <c r="K226" s="180"/>
      <c r="L226" s="183"/>
      <c r="M226" s="46">
        <f>ROUNDUP(SUM(N222*M6),0)</f>
        <v>0</v>
      </c>
      <c r="N226" s="53"/>
      <c r="O226" s="58"/>
      <c r="P226" s="16"/>
    </row>
    <row r="227" spans="1:30">
      <c r="A227" s="185" t="s">
        <v>155</v>
      </c>
      <c r="B227" s="186"/>
      <c r="C227" s="39">
        <v>4210</v>
      </c>
      <c r="D227" s="40"/>
      <c r="E227" s="40"/>
      <c r="F227" s="41">
        <v>31321</v>
      </c>
      <c r="G227" s="42">
        <v>513000</v>
      </c>
      <c r="H227" s="41">
        <v>6500</v>
      </c>
      <c r="I227" s="49" t="s">
        <v>24</v>
      </c>
      <c r="J227" s="186"/>
      <c r="K227" s="51"/>
      <c r="L227" s="52"/>
      <c r="M227" s="56">
        <v>0</v>
      </c>
      <c r="N227" s="46">
        <f>ROUNDUP(M227+(M227*4%),0)</f>
        <v>0</v>
      </c>
      <c r="O227" s="58"/>
      <c r="P227" s="16"/>
    </row>
    <row r="228" spans="1:30">
      <c r="A228" s="187" t="s">
        <v>156</v>
      </c>
      <c r="B228" s="108"/>
      <c r="C228" s="39">
        <v>4210</v>
      </c>
      <c r="D228" s="40"/>
      <c r="E228" s="40"/>
      <c r="F228" s="41">
        <v>31321</v>
      </c>
      <c r="G228" s="42">
        <v>516000</v>
      </c>
      <c r="H228" s="41">
        <v>6500</v>
      </c>
      <c r="I228" s="49" t="s">
        <v>24</v>
      </c>
      <c r="J228" s="108"/>
      <c r="K228" s="51"/>
      <c r="L228" s="52"/>
      <c r="M228" s="56">
        <v>0</v>
      </c>
      <c r="N228" s="46">
        <f>ROUNDUP(M228+(M228*4%),0)</f>
        <v>0</v>
      </c>
      <c r="O228" s="58"/>
      <c r="P228" s="16"/>
    </row>
    <row r="229" spans="1:30">
      <c r="A229" s="188" t="s">
        <v>1</v>
      </c>
      <c r="B229" s="108"/>
      <c r="C229" s="39">
        <v>4210</v>
      </c>
      <c r="D229" s="40"/>
      <c r="E229" s="40"/>
      <c r="F229" s="41">
        <v>31321</v>
      </c>
      <c r="G229" s="54" t="s">
        <v>147</v>
      </c>
      <c r="H229" s="41">
        <v>6500</v>
      </c>
      <c r="I229" s="43" t="s">
        <v>24</v>
      </c>
      <c r="J229" s="108"/>
      <c r="K229" s="51"/>
      <c r="L229" s="52"/>
      <c r="M229" s="46">
        <f>ROUNDUP(SUM(N227+N228)*M2,0)</f>
        <v>0</v>
      </c>
      <c r="N229" s="20"/>
      <c r="O229" s="58"/>
      <c r="P229" s="16"/>
    </row>
    <row r="230" spans="1:30">
      <c r="A230" s="189" t="s">
        <v>32</v>
      </c>
      <c r="B230" s="108"/>
      <c r="C230" s="41">
        <v>4210</v>
      </c>
      <c r="D230" s="40"/>
      <c r="E230" s="40"/>
      <c r="F230" s="41">
        <v>31321</v>
      </c>
      <c r="G230" s="54" t="s">
        <v>34</v>
      </c>
      <c r="H230" s="41">
        <v>6500</v>
      </c>
      <c r="I230" s="49" t="s">
        <v>24</v>
      </c>
      <c r="J230" s="38"/>
      <c r="K230" s="51"/>
      <c r="L230" s="52"/>
      <c r="M230" s="46">
        <f>ROUNDUP(SUM(N227+N228)*M3,0)</f>
        <v>0</v>
      </c>
      <c r="O230" s="58"/>
      <c r="P230" s="16"/>
    </row>
    <row r="231" spans="1:30">
      <c r="A231" s="185" t="s">
        <v>35</v>
      </c>
      <c r="B231" s="108"/>
      <c r="C231" s="41">
        <v>4210</v>
      </c>
      <c r="D231" s="40"/>
      <c r="E231" s="40"/>
      <c r="F231" s="41">
        <v>31321</v>
      </c>
      <c r="G231" s="54" t="s">
        <v>139</v>
      </c>
      <c r="H231" s="41">
        <v>6500</v>
      </c>
      <c r="I231" s="49" t="s">
        <v>24</v>
      </c>
      <c r="J231" s="108"/>
      <c r="K231" s="161"/>
      <c r="L231" s="89"/>
      <c r="M231" s="190">
        <f>ROUNDUP(SUM(N227+N228)*M5,0)</f>
        <v>0</v>
      </c>
      <c r="N231" s="20"/>
      <c r="O231" s="58"/>
      <c r="P231" s="16"/>
    </row>
    <row r="232" spans="1:30">
      <c r="A232" s="191" t="s">
        <v>6</v>
      </c>
      <c r="B232" s="74"/>
      <c r="C232" s="123">
        <v>4210</v>
      </c>
      <c r="D232" s="91"/>
      <c r="E232" s="91"/>
      <c r="F232" s="90">
        <v>31321</v>
      </c>
      <c r="G232" s="92" t="s">
        <v>140</v>
      </c>
      <c r="H232" s="90">
        <v>6500</v>
      </c>
      <c r="I232" s="192" t="s">
        <v>24</v>
      </c>
      <c r="J232" s="24"/>
      <c r="K232" s="94"/>
      <c r="L232" s="78"/>
      <c r="M232" s="190">
        <f>ROUNDUP(SUM(N227+N228)*M6,0)</f>
        <v>0</v>
      </c>
      <c r="N232" s="79">
        <f>SUM(N196,M197:M200,N201,M202:M205,N206:N210,M211:M215,N216:N217,M218:M221,N222,M223:M226,N227:N228,M229:M232)</f>
        <v>0</v>
      </c>
      <c r="O232" s="58"/>
      <c r="P232" s="16"/>
    </row>
    <row r="233" spans="1:30" ht="16">
      <c r="A233" s="97" t="s">
        <v>157</v>
      </c>
      <c r="B233" s="18"/>
      <c r="C233" s="99" t="s">
        <v>84</v>
      </c>
      <c r="D233" s="100"/>
      <c r="E233" s="100"/>
      <c r="F233" s="100"/>
      <c r="G233" s="101"/>
      <c r="H233" s="101"/>
      <c r="I233" s="101"/>
      <c r="J233" s="85"/>
      <c r="K233" s="102"/>
      <c r="L233" s="103"/>
      <c r="M233" s="193"/>
      <c r="N233" s="53"/>
      <c r="O233" s="58"/>
      <c r="P233" s="18"/>
    </row>
    <row r="234" spans="1:30">
      <c r="A234" s="38" t="s">
        <v>158</v>
      </c>
      <c r="B234" s="18"/>
      <c r="C234" s="39">
        <v>4210</v>
      </c>
      <c r="D234" s="40"/>
      <c r="E234" s="40"/>
      <c r="F234" s="41">
        <v>31321</v>
      </c>
      <c r="G234" s="42">
        <v>512000</v>
      </c>
      <c r="H234" s="41">
        <v>5100</v>
      </c>
      <c r="I234" s="49" t="s">
        <v>159</v>
      </c>
      <c r="J234" s="18"/>
      <c r="K234" s="51"/>
      <c r="L234" s="89"/>
      <c r="M234" s="56">
        <v>0</v>
      </c>
      <c r="N234" s="46">
        <f>ROUNDUP(M234+(M234*4%),0)</f>
        <v>0</v>
      </c>
      <c r="O234" s="58"/>
      <c r="P234" s="18"/>
    </row>
    <row r="235" spans="1:30">
      <c r="A235" s="38" t="s">
        <v>160</v>
      </c>
      <c r="B235" s="18"/>
      <c r="C235" s="39">
        <v>4210</v>
      </c>
      <c r="D235" s="40"/>
      <c r="E235" s="40"/>
      <c r="F235" s="41">
        <v>31321</v>
      </c>
      <c r="G235" s="42">
        <v>515000</v>
      </c>
      <c r="H235" s="41">
        <v>5100</v>
      </c>
      <c r="I235" s="49" t="s">
        <v>159</v>
      </c>
      <c r="J235" s="18"/>
      <c r="K235" s="51"/>
      <c r="L235" s="89"/>
      <c r="M235" s="56">
        <v>0</v>
      </c>
      <c r="N235" s="46">
        <f>ROUNDUP(M235+(M235*4%),0)</f>
        <v>0</v>
      </c>
      <c r="O235" s="58"/>
      <c r="P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</row>
    <row r="236" spans="1:30">
      <c r="A236" s="38" t="s">
        <v>1</v>
      </c>
      <c r="B236" s="18"/>
      <c r="C236" s="39">
        <v>4210</v>
      </c>
      <c r="D236" s="40"/>
      <c r="E236" s="40"/>
      <c r="F236" s="41">
        <v>31321</v>
      </c>
      <c r="G236" s="42">
        <v>521000</v>
      </c>
      <c r="H236" s="41">
        <v>5100</v>
      </c>
      <c r="I236" s="49" t="s">
        <v>159</v>
      </c>
      <c r="J236" s="18"/>
      <c r="K236" s="51"/>
      <c r="L236" s="89"/>
      <c r="M236" s="46">
        <f>ROUNDUP(SUM(N234:N235)*M2,0)</f>
        <v>0</v>
      </c>
      <c r="N236" s="53"/>
      <c r="O236" s="58"/>
      <c r="P236" s="18"/>
      <c r="Q236" s="18"/>
      <c r="R236" s="18"/>
    </row>
    <row r="237" spans="1:30">
      <c r="A237" s="18" t="s">
        <v>32</v>
      </c>
      <c r="B237" s="24"/>
      <c r="C237" s="41">
        <v>4210</v>
      </c>
      <c r="D237" s="40"/>
      <c r="E237" s="40"/>
      <c r="F237" s="41">
        <v>31321</v>
      </c>
      <c r="G237" s="42">
        <v>522000</v>
      </c>
      <c r="H237" s="41">
        <v>5100</v>
      </c>
      <c r="I237" s="49" t="s">
        <v>159</v>
      </c>
      <c r="J237" s="18"/>
      <c r="K237" s="51"/>
      <c r="L237" s="89"/>
      <c r="M237" s="46">
        <f>ROUNDUP(SUM(N234:N235)*M3,0)</f>
        <v>0</v>
      </c>
      <c r="N237" s="20"/>
      <c r="O237" s="58"/>
      <c r="Q237" s="16"/>
    </row>
    <row r="238" spans="1:30">
      <c r="A238" s="38" t="s">
        <v>35</v>
      </c>
      <c r="B238" s="121"/>
      <c r="C238" s="39">
        <v>4210</v>
      </c>
      <c r="D238" s="40"/>
      <c r="E238" s="40"/>
      <c r="F238" s="41">
        <v>31321</v>
      </c>
      <c r="G238" s="54" t="s">
        <v>139</v>
      </c>
      <c r="H238" s="41">
        <v>5100</v>
      </c>
      <c r="I238" s="54" t="s">
        <v>159</v>
      </c>
      <c r="J238" s="121"/>
      <c r="K238" s="168"/>
      <c r="L238" s="169"/>
      <c r="M238" s="46">
        <f>ROUNDUP(SUM(N234:N235)*M5,0)</f>
        <v>0</v>
      </c>
      <c r="N238" s="53"/>
      <c r="Q238" s="16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</row>
    <row r="239" spans="1:30">
      <c r="A239" s="73" t="s">
        <v>6</v>
      </c>
      <c r="B239" s="121"/>
      <c r="C239" s="123">
        <v>4210</v>
      </c>
      <c r="D239" s="91"/>
      <c r="E239" s="91"/>
      <c r="F239" s="90">
        <v>31321</v>
      </c>
      <c r="G239" s="92" t="s">
        <v>140</v>
      </c>
      <c r="H239" s="90">
        <v>5100</v>
      </c>
      <c r="I239" s="92" t="s">
        <v>159</v>
      </c>
      <c r="J239" s="130"/>
      <c r="K239" s="194"/>
      <c r="L239" s="195"/>
      <c r="M239" s="46">
        <f>ROUNDUP(SUM(N234:N235)*M6,0)</f>
        <v>0</v>
      </c>
      <c r="N239" s="79">
        <f>SUM(N234:N235,M236:M239)</f>
        <v>0</v>
      </c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</row>
    <row r="240" spans="1:30" ht="16">
      <c r="A240" s="97" t="s">
        <v>161</v>
      </c>
      <c r="B240" s="18"/>
      <c r="C240" s="99" t="s">
        <v>84</v>
      </c>
      <c r="D240" s="100"/>
      <c r="E240" s="100"/>
      <c r="F240" s="100"/>
      <c r="G240" s="101"/>
      <c r="H240" s="101"/>
      <c r="I240" s="101"/>
      <c r="J240" s="85"/>
      <c r="K240" s="102"/>
      <c r="L240" s="103"/>
      <c r="M240" s="193"/>
      <c r="N240" s="53"/>
      <c r="O240" s="5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</row>
    <row r="241" spans="1:30">
      <c r="A241" s="38" t="s">
        <v>162</v>
      </c>
      <c r="B241" s="18"/>
      <c r="C241" s="39">
        <v>4210</v>
      </c>
      <c r="D241" s="40"/>
      <c r="E241" s="40"/>
      <c r="F241" s="41">
        <v>31321</v>
      </c>
      <c r="G241" s="42">
        <v>512000</v>
      </c>
      <c r="H241" s="41">
        <v>5100</v>
      </c>
      <c r="I241" s="49" t="s">
        <v>163</v>
      </c>
      <c r="J241" s="18"/>
      <c r="K241" s="51"/>
      <c r="L241" s="89"/>
      <c r="M241" s="56">
        <v>0</v>
      </c>
      <c r="N241" s="46">
        <f>ROUNDUP(M241+(M241*4%),0)</f>
        <v>0</v>
      </c>
      <c r="O241" s="5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</row>
    <row r="242" spans="1:30">
      <c r="A242" s="38" t="s">
        <v>164</v>
      </c>
      <c r="B242" s="18"/>
      <c r="C242" s="39">
        <v>4210</v>
      </c>
      <c r="D242" s="40"/>
      <c r="E242" s="40"/>
      <c r="F242" s="41">
        <v>31321</v>
      </c>
      <c r="G242" s="42">
        <v>515000</v>
      </c>
      <c r="H242" s="41">
        <v>5100</v>
      </c>
      <c r="I242" s="49" t="s">
        <v>163</v>
      </c>
      <c r="J242" s="18"/>
      <c r="K242" s="51"/>
      <c r="L242" s="89"/>
      <c r="M242" s="56">
        <v>0</v>
      </c>
      <c r="N242" s="46">
        <f>ROUNDUP(M242+(M242*4%),0)</f>
        <v>0</v>
      </c>
      <c r="O242" s="5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</row>
    <row r="243" spans="1:30">
      <c r="A243" s="38" t="s">
        <v>1</v>
      </c>
      <c r="B243" s="18"/>
      <c r="C243" s="39">
        <v>4210</v>
      </c>
      <c r="D243" s="40"/>
      <c r="E243" s="40"/>
      <c r="F243" s="41">
        <v>31321</v>
      </c>
      <c r="G243" s="42">
        <v>521000</v>
      </c>
      <c r="H243" s="41">
        <v>5100</v>
      </c>
      <c r="I243" s="49" t="s">
        <v>163</v>
      </c>
      <c r="J243" s="18"/>
      <c r="K243" s="51"/>
      <c r="L243" s="89"/>
      <c r="M243" s="46">
        <f>ROUNDUP(SUM(N241:N242)*M2,0)</f>
        <v>0</v>
      </c>
      <c r="N243" s="53"/>
      <c r="O243" s="58"/>
      <c r="P243" s="18"/>
      <c r="Q243" s="18"/>
      <c r="R243" s="18"/>
    </row>
    <row r="244" spans="1:30">
      <c r="A244" s="38" t="s">
        <v>32</v>
      </c>
      <c r="B244" s="18"/>
      <c r="C244" s="39">
        <v>4210</v>
      </c>
      <c r="D244" s="40"/>
      <c r="E244" s="40"/>
      <c r="F244" s="41">
        <v>31321</v>
      </c>
      <c r="G244" s="42">
        <v>522000</v>
      </c>
      <c r="H244" s="41">
        <v>5100</v>
      </c>
      <c r="I244" s="49" t="s">
        <v>163</v>
      </c>
      <c r="J244" s="18"/>
      <c r="K244" s="51"/>
      <c r="L244" s="89"/>
      <c r="M244" s="46">
        <f>ROUNDUP(SUM(N241:N242)*M3,0)</f>
        <v>0</v>
      </c>
      <c r="N244" s="53"/>
      <c r="O244" s="58"/>
      <c r="Q244" s="16"/>
    </row>
    <row r="245" spans="1:30">
      <c r="A245" s="38" t="s">
        <v>35</v>
      </c>
      <c r="B245" s="121"/>
      <c r="C245" s="39">
        <v>4210</v>
      </c>
      <c r="D245" s="40"/>
      <c r="E245" s="40"/>
      <c r="F245" s="41">
        <v>31321</v>
      </c>
      <c r="G245" s="54" t="s">
        <v>139</v>
      </c>
      <c r="H245" s="41">
        <v>5100</v>
      </c>
      <c r="I245" s="54" t="s">
        <v>163</v>
      </c>
      <c r="J245" s="121"/>
      <c r="K245" s="168"/>
      <c r="L245" s="169"/>
      <c r="M245" s="46">
        <f>ROUNDUP(SUM(N241:N242)*M5,0)</f>
        <v>0</v>
      </c>
      <c r="N245" s="53"/>
      <c r="Q245" s="16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</row>
    <row r="246" spans="1:30">
      <c r="A246" s="38" t="s">
        <v>6</v>
      </c>
      <c r="B246" s="121"/>
      <c r="C246" s="39">
        <v>4210</v>
      </c>
      <c r="D246" s="40"/>
      <c r="E246" s="40"/>
      <c r="F246" s="41">
        <v>31321</v>
      </c>
      <c r="G246" s="54" t="s">
        <v>140</v>
      </c>
      <c r="H246" s="41">
        <v>5100</v>
      </c>
      <c r="I246" s="54" t="s">
        <v>163</v>
      </c>
      <c r="J246" s="121"/>
      <c r="K246" s="168"/>
      <c r="L246" s="169"/>
      <c r="M246" s="46">
        <f>ROUNDUP(SUM(N241:N242)*M6,0)</f>
        <v>0</v>
      </c>
      <c r="N246" s="53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</row>
    <row r="247" spans="1:30">
      <c r="A247" s="18" t="s">
        <v>165</v>
      </c>
      <c r="B247" s="108"/>
      <c r="C247" s="39">
        <v>4210</v>
      </c>
      <c r="D247" s="40"/>
      <c r="E247" s="40"/>
      <c r="F247" s="41">
        <v>31321</v>
      </c>
      <c r="G247" s="54" t="s">
        <v>88</v>
      </c>
      <c r="H247" s="41">
        <v>6150</v>
      </c>
      <c r="I247" s="54" t="s">
        <v>163</v>
      </c>
      <c r="J247" s="196"/>
      <c r="K247" s="161"/>
      <c r="L247" s="52"/>
      <c r="M247" s="56">
        <v>0</v>
      </c>
      <c r="N247" s="46">
        <f>ROUNDUP(M247+(M247*4%),0)</f>
        <v>0</v>
      </c>
      <c r="O247" s="58"/>
      <c r="P247" s="18"/>
      <c r="Q247" s="18"/>
      <c r="R247" s="18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</row>
    <row r="248" spans="1:30">
      <c r="A248" s="38" t="s">
        <v>166</v>
      </c>
      <c r="B248" s="18"/>
      <c r="C248" s="39">
        <v>4210</v>
      </c>
      <c r="D248" s="40"/>
      <c r="E248" s="40"/>
      <c r="F248" s="41">
        <v>31321</v>
      </c>
      <c r="G248" s="54" t="s">
        <v>147</v>
      </c>
      <c r="H248" s="41">
        <v>6150</v>
      </c>
      <c r="I248" s="49" t="s">
        <v>163</v>
      </c>
      <c r="J248" s="18"/>
      <c r="K248" s="51"/>
      <c r="L248" s="89"/>
      <c r="M248" s="46">
        <f>ROUNDUP(N247*M2,0)</f>
        <v>0</v>
      </c>
      <c r="N248" s="53"/>
      <c r="O248" s="58"/>
      <c r="P248" s="16"/>
      <c r="Q248" s="16"/>
      <c r="R248" s="16"/>
    </row>
    <row r="249" spans="1:30">
      <c r="A249" s="38" t="s">
        <v>167</v>
      </c>
      <c r="B249" s="18"/>
      <c r="C249" s="39">
        <v>4210</v>
      </c>
      <c r="D249" s="40"/>
      <c r="E249" s="40"/>
      <c r="F249" s="41">
        <v>31321</v>
      </c>
      <c r="G249" s="54" t="s">
        <v>34</v>
      </c>
      <c r="H249" s="41">
        <v>6150</v>
      </c>
      <c r="I249" s="49" t="s">
        <v>163</v>
      </c>
      <c r="J249" s="18"/>
      <c r="K249" s="51"/>
      <c r="L249" s="89"/>
      <c r="M249" s="46">
        <f>ROUNDUP(N247*M3,0)</f>
        <v>0</v>
      </c>
      <c r="N249" s="20"/>
      <c r="O249" s="58"/>
      <c r="Q249" s="16"/>
    </row>
    <row r="250" spans="1:30">
      <c r="A250" s="38" t="s">
        <v>35</v>
      </c>
      <c r="B250" s="121"/>
      <c r="C250" s="39">
        <v>4210</v>
      </c>
      <c r="D250" s="40"/>
      <c r="E250" s="40"/>
      <c r="F250" s="41">
        <v>31321</v>
      </c>
      <c r="G250" s="54" t="s">
        <v>139</v>
      </c>
      <c r="H250" s="41">
        <v>6150</v>
      </c>
      <c r="I250" s="54" t="s">
        <v>163</v>
      </c>
      <c r="J250" s="121"/>
      <c r="K250" s="168"/>
      <c r="L250" s="169"/>
      <c r="M250" s="46">
        <f>ROUNDUP(SUM(N247)*M5,0)</f>
        <v>0</v>
      </c>
      <c r="N250" s="53"/>
      <c r="Q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</row>
    <row r="251" spans="1:30">
      <c r="A251" s="73" t="s">
        <v>6</v>
      </c>
      <c r="B251" s="121"/>
      <c r="C251" s="39">
        <v>4210</v>
      </c>
      <c r="D251" s="40"/>
      <c r="E251" s="40"/>
      <c r="F251" s="90">
        <v>31321</v>
      </c>
      <c r="G251" s="54" t="s">
        <v>140</v>
      </c>
      <c r="H251" s="41">
        <v>6150</v>
      </c>
      <c r="I251" s="54" t="s">
        <v>163</v>
      </c>
      <c r="J251" s="121"/>
      <c r="K251" s="168"/>
      <c r="L251" s="169"/>
      <c r="M251" s="46">
        <f>ROUNDUP(SUM(N247)*M6,0)</f>
        <v>0</v>
      </c>
      <c r="N251" s="116">
        <f>SUM(N241:N242,M243:M246,N247,M248:M251)</f>
        <v>0</v>
      </c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</row>
    <row r="252" spans="1:30" ht="16">
      <c r="A252" s="81" t="s">
        <v>168</v>
      </c>
      <c r="B252" s="154"/>
      <c r="C252" s="147"/>
      <c r="D252" s="83"/>
      <c r="E252" s="83"/>
      <c r="F252" s="197"/>
      <c r="G252" s="155"/>
      <c r="H252" s="155"/>
      <c r="I252" s="155"/>
      <c r="J252" s="86"/>
      <c r="K252" s="86"/>
      <c r="L252" s="86"/>
      <c r="M252" s="156"/>
      <c r="N252" s="143"/>
      <c r="O252" s="58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</row>
    <row r="253" spans="1:30">
      <c r="A253" s="198" t="s">
        <v>169</v>
      </c>
      <c r="B253" s="18"/>
      <c r="C253" s="39">
        <v>4210</v>
      </c>
      <c r="D253" s="40"/>
      <c r="E253" s="40"/>
      <c r="F253" s="41">
        <v>31321</v>
      </c>
      <c r="G253" s="54" t="s">
        <v>125</v>
      </c>
      <c r="H253" s="54" t="s">
        <v>170</v>
      </c>
      <c r="I253" s="49" t="s">
        <v>24</v>
      </c>
      <c r="J253" s="18"/>
      <c r="K253" s="51"/>
      <c r="L253" s="89"/>
      <c r="M253" s="56">
        <v>0</v>
      </c>
      <c r="N253" s="53"/>
      <c r="O253" s="58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</row>
    <row r="254" spans="1:30">
      <c r="A254" s="198" t="s">
        <v>171</v>
      </c>
      <c r="B254" s="18"/>
      <c r="C254" s="39">
        <v>4210</v>
      </c>
      <c r="D254" s="40"/>
      <c r="E254" s="40"/>
      <c r="F254" s="41">
        <v>31321</v>
      </c>
      <c r="G254" s="54" t="s">
        <v>128</v>
      </c>
      <c r="H254" s="54" t="s">
        <v>170</v>
      </c>
      <c r="I254" s="49" t="s">
        <v>24</v>
      </c>
      <c r="J254" s="18"/>
      <c r="K254" s="51"/>
      <c r="L254" s="89"/>
      <c r="M254" s="56">
        <v>0</v>
      </c>
      <c r="N254" s="53"/>
      <c r="O254" s="58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</row>
    <row r="255" spans="1:30">
      <c r="A255" s="198" t="s">
        <v>172</v>
      </c>
      <c r="B255" s="18"/>
      <c r="C255" s="39">
        <v>4210</v>
      </c>
      <c r="D255" s="40"/>
      <c r="E255" s="40"/>
      <c r="F255" s="41">
        <v>31321</v>
      </c>
      <c r="G255" s="54" t="s">
        <v>137</v>
      </c>
      <c r="H255" s="54" t="s">
        <v>170</v>
      </c>
      <c r="I255" s="49" t="s">
        <v>24</v>
      </c>
      <c r="J255" s="18"/>
      <c r="K255" s="51"/>
      <c r="L255" s="89"/>
      <c r="M255" s="56">
        <v>0</v>
      </c>
      <c r="N255" s="53"/>
      <c r="O255" s="58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</row>
    <row r="256" spans="1:30">
      <c r="A256" s="199" t="s">
        <v>173</v>
      </c>
      <c r="B256" s="18"/>
      <c r="C256" s="39">
        <v>4210</v>
      </c>
      <c r="D256" s="40"/>
      <c r="E256" s="40"/>
      <c r="F256" s="41">
        <v>31321</v>
      </c>
      <c r="G256" s="54" t="s">
        <v>131</v>
      </c>
      <c r="H256" s="54" t="s">
        <v>170</v>
      </c>
      <c r="I256" s="49" t="s">
        <v>24</v>
      </c>
      <c r="J256" s="18"/>
      <c r="K256" s="51"/>
      <c r="L256" s="89"/>
      <c r="M256" s="56">
        <v>0</v>
      </c>
      <c r="N256" s="53"/>
      <c r="O256" s="58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</row>
    <row r="257" spans="1:28">
      <c r="A257" s="198" t="s">
        <v>1</v>
      </c>
      <c r="B257" s="18"/>
      <c r="C257" s="39">
        <v>4210</v>
      </c>
      <c r="D257" s="40"/>
      <c r="E257" s="40"/>
      <c r="F257" s="41">
        <v>31321</v>
      </c>
      <c r="G257" s="54" t="s">
        <v>147</v>
      </c>
      <c r="H257" s="54" t="s">
        <v>170</v>
      </c>
      <c r="I257" s="49" t="s">
        <v>24</v>
      </c>
      <c r="J257" s="18"/>
      <c r="K257" s="51"/>
      <c r="L257" s="89"/>
      <c r="M257" s="46">
        <f>ROUNDUP(SUM(M253:M256)*M2,0)</f>
        <v>0</v>
      </c>
      <c r="N257" s="53"/>
      <c r="O257" s="58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</row>
    <row r="258" spans="1:28">
      <c r="A258" s="198" t="s">
        <v>32</v>
      </c>
      <c r="B258" s="18"/>
      <c r="C258" s="39">
        <v>4210</v>
      </c>
      <c r="D258" s="40"/>
      <c r="E258" s="40"/>
      <c r="F258" s="41">
        <v>31321</v>
      </c>
      <c r="G258" s="54" t="s">
        <v>34</v>
      </c>
      <c r="H258" s="54" t="s">
        <v>170</v>
      </c>
      <c r="I258" s="49" t="s">
        <v>24</v>
      </c>
      <c r="J258" s="18"/>
      <c r="K258" s="51"/>
      <c r="L258" s="89"/>
      <c r="M258" s="46">
        <f>ROUNDUP(SUM(M253:M256)*M3,0)</f>
        <v>0</v>
      </c>
      <c r="N258" s="53"/>
      <c r="O258" s="58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</row>
    <row r="259" spans="1:28">
      <c r="A259" s="198" t="s">
        <v>35</v>
      </c>
      <c r="B259" s="18"/>
      <c r="C259" s="39">
        <v>4210</v>
      </c>
      <c r="D259" s="40"/>
      <c r="E259" s="40"/>
      <c r="F259" s="41">
        <v>31321</v>
      </c>
      <c r="G259" s="54" t="s">
        <v>139</v>
      </c>
      <c r="H259" s="54" t="s">
        <v>170</v>
      </c>
      <c r="I259" s="49" t="s">
        <v>24</v>
      </c>
      <c r="J259" s="18"/>
      <c r="K259" s="51"/>
      <c r="L259" s="89"/>
      <c r="M259" s="46">
        <f>ROUNDUP(SUM(M253:M256)*M5,0)</f>
        <v>0</v>
      </c>
      <c r="N259" s="53"/>
      <c r="O259" s="58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</row>
    <row r="260" spans="1:28">
      <c r="A260" s="198" t="s">
        <v>6</v>
      </c>
      <c r="B260" s="18"/>
      <c r="C260" s="39">
        <v>4210</v>
      </c>
      <c r="D260" s="40"/>
      <c r="E260" s="40"/>
      <c r="F260" s="41">
        <v>31321</v>
      </c>
      <c r="G260" s="54" t="s">
        <v>140</v>
      </c>
      <c r="H260" s="54" t="s">
        <v>170</v>
      </c>
      <c r="I260" s="49" t="s">
        <v>24</v>
      </c>
      <c r="J260" s="18"/>
      <c r="K260" s="51"/>
      <c r="L260" s="89"/>
      <c r="M260" s="46">
        <f>ROUNDUP(SUM(M253:M256)*M6,0)</f>
        <v>0</v>
      </c>
      <c r="N260" s="53"/>
      <c r="O260" s="58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</row>
    <row r="261" spans="1:28">
      <c r="A261" s="200" t="s">
        <v>174</v>
      </c>
      <c r="B261" s="18"/>
      <c r="C261" s="39">
        <v>4210</v>
      </c>
      <c r="D261" s="40"/>
      <c r="E261" s="40"/>
      <c r="F261" s="41">
        <v>31321</v>
      </c>
      <c r="G261" s="54" t="s">
        <v>131</v>
      </c>
      <c r="H261" s="54" t="s">
        <v>149</v>
      </c>
      <c r="I261" s="49" t="s">
        <v>24</v>
      </c>
      <c r="J261" s="18"/>
      <c r="K261" s="51"/>
      <c r="L261" s="89"/>
      <c r="M261" s="56">
        <v>0</v>
      </c>
      <c r="N261" s="53"/>
      <c r="O261" s="58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</row>
    <row r="262" spans="1:28">
      <c r="A262" s="200" t="s">
        <v>1</v>
      </c>
      <c r="B262" s="18"/>
      <c r="C262" s="39">
        <v>4210</v>
      </c>
      <c r="D262" s="40"/>
      <c r="E262" s="40"/>
      <c r="F262" s="41">
        <v>31321</v>
      </c>
      <c r="G262" s="54" t="s">
        <v>147</v>
      </c>
      <c r="H262" s="54" t="s">
        <v>149</v>
      </c>
      <c r="I262" s="49" t="s">
        <v>24</v>
      </c>
      <c r="J262" s="18"/>
      <c r="K262" s="51"/>
      <c r="L262" s="89"/>
      <c r="M262" s="46">
        <f>ROUNDUP(SUM(M261)*M2,0)</f>
        <v>0</v>
      </c>
      <c r="N262" s="53"/>
      <c r="O262" s="58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</row>
    <row r="263" spans="1:28">
      <c r="A263" s="200" t="s">
        <v>32</v>
      </c>
      <c r="B263" s="18"/>
      <c r="C263" s="39">
        <v>4210</v>
      </c>
      <c r="D263" s="40"/>
      <c r="E263" s="40"/>
      <c r="F263" s="41">
        <v>31321</v>
      </c>
      <c r="G263" s="54" t="s">
        <v>34</v>
      </c>
      <c r="H263" s="54" t="s">
        <v>149</v>
      </c>
      <c r="I263" s="49" t="s">
        <v>24</v>
      </c>
      <c r="J263" s="18"/>
      <c r="K263" s="51"/>
      <c r="L263" s="89"/>
      <c r="M263" s="46">
        <f>ROUNDUP(SUM(M261)*M3,0)</f>
        <v>0</v>
      </c>
      <c r="N263" s="53"/>
      <c r="O263" s="58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</row>
    <row r="264" spans="1:28">
      <c r="A264" s="200" t="s">
        <v>35</v>
      </c>
      <c r="B264" s="18"/>
      <c r="C264" s="39">
        <v>4210</v>
      </c>
      <c r="D264" s="40"/>
      <c r="E264" s="40"/>
      <c r="F264" s="41">
        <v>31321</v>
      </c>
      <c r="G264" s="54" t="s">
        <v>139</v>
      </c>
      <c r="H264" s="54" t="s">
        <v>149</v>
      </c>
      <c r="I264" s="49" t="s">
        <v>24</v>
      </c>
      <c r="J264" s="18"/>
      <c r="K264" s="51"/>
      <c r="L264" s="89"/>
      <c r="M264" s="46">
        <f>ROUNDUP(SUM(M261)*M5,0)</f>
        <v>0</v>
      </c>
      <c r="N264" s="53"/>
      <c r="O264" s="58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</row>
    <row r="265" spans="1:28">
      <c r="A265" s="200" t="s">
        <v>6</v>
      </c>
      <c r="B265" s="18"/>
      <c r="C265" s="39">
        <v>4210</v>
      </c>
      <c r="D265" s="40"/>
      <c r="E265" s="40"/>
      <c r="F265" s="41">
        <v>31321</v>
      </c>
      <c r="G265" s="54" t="s">
        <v>140</v>
      </c>
      <c r="H265" s="54" t="s">
        <v>149</v>
      </c>
      <c r="I265" s="49" t="s">
        <v>24</v>
      </c>
      <c r="J265" s="18"/>
      <c r="K265" s="51"/>
      <c r="L265" s="89"/>
      <c r="M265" s="46">
        <f>ROUNDUP(SUM(M261)*M6,0)</f>
        <v>0</v>
      </c>
      <c r="N265" s="53"/>
      <c r="O265" s="58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</row>
    <row r="266" spans="1:28">
      <c r="A266" s="175" t="s">
        <v>175</v>
      </c>
      <c r="B266" s="18"/>
      <c r="C266" s="39">
        <v>4210</v>
      </c>
      <c r="D266" s="40"/>
      <c r="E266" s="40"/>
      <c r="F266" s="41">
        <v>31321</v>
      </c>
      <c r="G266" s="54" t="s">
        <v>125</v>
      </c>
      <c r="H266" s="54" t="s">
        <v>153</v>
      </c>
      <c r="I266" s="49" t="s">
        <v>24</v>
      </c>
      <c r="J266" s="18"/>
      <c r="K266" s="51"/>
      <c r="L266" s="89"/>
      <c r="M266" s="56">
        <v>0</v>
      </c>
      <c r="N266" s="53"/>
      <c r="O266" s="58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</row>
    <row r="267" spans="1:28">
      <c r="A267" s="175" t="s">
        <v>176</v>
      </c>
      <c r="B267" s="18"/>
      <c r="C267" s="39">
        <v>4210</v>
      </c>
      <c r="D267" s="40"/>
      <c r="E267" s="40"/>
      <c r="F267" s="41">
        <v>31321</v>
      </c>
      <c r="G267" s="54" t="s">
        <v>128</v>
      </c>
      <c r="H267" s="54" t="s">
        <v>153</v>
      </c>
      <c r="I267" s="49" t="s">
        <v>24</v>
      </c>
      <c r="J267" s="18"/>
      <c r="K267" s="51"/>
      <c r="L267" s="89"/>
      <c r="M267" s="56">
        <v>0</v>
      </c>
      <c r="N267" s="53"/>
      <c r="O267" s="58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</row>
    <row r="268" spans="1:28">
      <c r="A268" s="175" t="s">
        <v>177</v>
      </c>
      <c r="B268" s="18"/>
      <c r="C268" s="39">
        <v>4210</v>
      </c>
      <c r="D268" s="40"/>
      <c r="E268" s="40"/>
      <c r="F268" s="41">
        <v>31321</v>
      </c>
      <c r="G268" s="54" t="s">
        <v>131</v>
      </c>
      <c r="H268" s="54" t="s">
        <v>153</v>
      </c>
      <c r="I268" s="49" t="s">
        <v>24</v>
      </c>
      <c r="J268" s="18"/>
      <c r="K268" s="51"/>
      <c r="L268" s="89"/>
      <c r="M268" s="56">
        <v>0</v>
      </c>
      <c r="N268" s="53"/>
      <c r="O268" s="58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</row>
    <row r="269" spans="1:28">
      <c r="A269" s="175" t="s">
        <v>1</v>
      </c>
      <c r="B269" s="18"/>
      <c r="C269" s="39">
        <v>4210</v>
      </c>
      <c r="D269" s="40"/>
      <c r="E269" s="40"/>
      <c r="F269" s="41">
        <v>31321</v>
      </c>
      <c r="G269" s="54" t="s">
        <v>147</v>
      </c>
      <c r="H269" s="54" t="s">
        <v>153</v>
      </c>
      <c r="I269" s="49" t="s">
        <v>24</v>
      </c>
      <c r="J269" s="18"/>
      <c r="K269" s="51"/>
      <c r="L269" s="89"/>
      <c r="M269" s="46">
        <f>ROUNDUP(SUM(M266:M268)*M2,0)</f>
        <v>0</v>
      </c>
      <c r="N269" s="53"/>
      <c r="O269" s="58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</row>
    <row r="270" spans="1:28">
      <c r="A270" s="175" t="s">
        <v>178</v>
      </c>
      <c r="B270" s="18"/>
      <c r="C270" s="39">
        <v>4210</v>
      </c>
      <c r="D270" s="40"/>
      <c r="E270" s="40"/>
      <c r="F270" s="41">
        <v>31321</v>
      </c>
      <c r="G270" s="54" t="s">
        <v>34</v>
      </c>
      <c r="H270" s="54" t="s">
        <v>153</v>
      </c>
      <c r="I270" s="49" t="s">
        <v>24</v>
      </c>
      <c r="J270" s="18"/>
      <c r="K270" s="51"/>
      <c r="L270" s="89"/>
      <c r="M270" s="46">
        <f>ROUNDUP(SUM(M266:M268)*M3,0)</f>
        <v>0</v>
      </c>
      <c r="N270" s="53"/>
      <c r="O270" s="58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</row>
    <row r="271" spans="1:28">
      <c r="A271" s="175" t="s">
        <v>35</v>
      </c>
      <c r="B271" s="18"/>
      <c r="C271" s="39">
        <v>4210</v>
      </c>
      <c r="D271" s="40"/>
      <c r="E271" s="40"/>
      <c r="F271" s="41">
        <v>31321</v>
      </c>
      <c r="G271" s="54" t="s">
        <v>139</v>
      </c>
      <c r="H271" s="54" t="s">
        <v>153</v>
      </c>
      <c r="I271" s="49" t="s">
        <v>24</v>
      </c>
      <c r="J271" s="18"/>
      <c r="K271" s="51"/>
      <c r="L271" s="89"/>
      <c r="M271" s="46">
        <f>ROUNDUP(SUM(M266:M268)*M5,0)</f>
        <v>0</v>
      </c>
      <c r="N271" s="53"/>
      <c r="O271" s="58"/>
      <c r="P271" s="16"/>
      <c r="Q271" s="16"/>
      <c r="R271" s="16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</row>
    <row r="272" spans="1:28">
      <c r="A272" s="175" t="s">
        <v>6</v>
      </c>
      <c r="B272" s="18"/>
      <c r="C272" s="39">
        <v>4210</v>
      </c>
      <c r="D272" s="40"/>
      <c r="E272" s="40"/>
      <c r="F272" s="41">
        <v>31321</v>
      </c>
      <c r="G272" s="54" t="s">
        <v>140</v>
      </c>
      <c r="H272" s="54" t="s">
        <v>153</v>
      </c>
      <c r="I272" s="49" t="s">
        <v>24</v>
      </c>
      <c r="J272" s="18"/>
      <c r="K272" s="51"/>
      <c r="L272" s="89"/>
      <c r="M272" s="46">
        <f>ROUNDUP(SUM(M266:M268)*M6,0)</f>
        <v>0</v>
      </c>
      <c r="N272" s="53"/>
      <c r="O272" s="5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</row>
    <row r="273" spans="1:30">
      <c r="A273" s="201" t="s">
        <v>179</v>
      </c>
      <c r="B273" s="18"/>
      <c r="C273" s="39">
        <v>4210</v>
      </c>
      <c r="D273" s="40"/>
      <c r="E273" s="40"/>
      <c r="F273" s="41">
        <v>31321</v>
      </c>
      <c r="G273" s="54" t="s">
        <v>137</v>
      </c>
      <c r="H273" s="54" t="s">
        <v>180</v>
      </c>
      <c r="I273" s="49" t="s">
        <v>24</v>
      </c>
      <c r="J273" s="18"/>
      <c r="K273" s="51"/>
      <c r="L273" s="89"/>
      <c r="M273" s="56">
        <v>0</v>
      </c>
      <c r="N273" s="134"/>
      <c r="O273" s="5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</row>
    <row r="274" spans="1:30">
      <c r="A274" s="201" t="s">
        <v>1</v>
      </c>
      <c r="B274" s="18"/>
      <c r="C274" s="39">
        <v>4210</v>
      </c>
      <c r="D274" s="40"/>
      <c r="E274" s="40"/>
      <c r="F274" s="41">
        <v>31321</v>
      </c>
      <c r="G274" s="54" t="s">
        <v>147</v>
      </c>
      <c r="H274" s="54" t="s">
        <v>180</v>
      </c>
      <c r="I274" s="49" t="s">
        <v>24</v>
      </c>
      <c r="J274" s="18"/>
      <c r="K274" s="51"/>
      <c r="L274" s="89"/>
      <c r="M274" s="46">
        <f>ROUNDUP(SUM(M273*M2),0)</f>
        <v>0</v>
      </c>
      <c r="N274" s="53"/>
      <c r="O274" s="5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</row>
    <row r="275" spans="1:30">
      <c r="A275" s="201" t="s">
        <v>178</v>
      </c>
      <c r="B275" s="18"/>
      <c r="C275" s="39">
        <v>4210</v>
      </c>
      <c r="D275" s="40"/>
      <c r="E275" s="40"/>
      <c r="F275" s="41">
        <v>31321</v>
      </c>
      <c r="G275" s="54" t="s">
        <v>34</v>
      </c>
      <c r="H275" s="54" t="s">
        <v>180</v>
      </c>
      <c r="I275" s="49" t="s">
        <v>24</v>
      </c>
      <c r="J275" s="18"/>
      <c r="K275" s="51"/>
      <c r="L275" s="89"/>
      <c r="M275" s="46">
        <f>ROUNDUP(SUM(M273*M3),0)</f>
        <v>0</v>
      </c>
      <c r="N275" s="53"/>
      <c r="O275" s="5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</row>
    <row r="276" spans="1:30">
      <c r="A276" s="201" t="s">
        <v>35</v>
      </c>
      <c r="B276" s="18"/>
      <c r="C276" s="39">
        <v>4210</v>
      </c>
      <c r="D276" s="40"/>
      <c r="E276" s="40"/>
      <c r="F276" s="41">
        <v>31321</v>
      </c>
      <c r="G276" s="54" t="s">
        <v>139</v>
      </c>
      <c r="H276" s="54" t="s">
        <v>180</v>
      </c>
      <c r="I276" s="49" t="s">
        <v>24</v>
      </c>
      <c r="J276" s="18"/>
      <c r="K276" s="51"/>
      <c r="L276" s="89"/>
      <c r="M276" s="46">
        <f>ROUNDUP(SUM(M273*M5),0)</f>
        <v>0</v>
      </c>
      <c r="N276" s="53"/>
      <c r="O276" s="58"/>
      <c r="P276" s="18"/>
      <c r="Q276" s="18"/>
      <c r="R276" s="18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</row>
    <row r="277" spans="1:30">
      <c r="A277" s="202" t="s">
        <v>6</v>
      </c>
      <c r="B277" s="74"/>
      <c r="C277" s="123">
        <v>4210</v>
      </c>
      <c r="D277" s="91"/>
      <c r="E277" s="91"/>
      <c r="F277" s="90">
        <v>31321</v>
      </c>
      <c r="G277" s="92" t="s">
        <v>140</v>
      </c>
      <c r="H277" s="92" t="s">
        <v>180</v>
      </c>
      <c r="I277" s="192" t="s">
        <v>24</v>
      </c>
      <c r="J277" s="74"/>
      <c r="K277" s="77"/>
      <c r="L277" s="78"/>
      <c r="M277" s="46">
        <f>ROUNDUP(SUM(M273*M6),0)</f>
        <v>0</v>
      </c>
      <c r="N277" s="203">
        <f>SUM(M253:M277)</f>
        <v>0</v>
      </c>
      <c r="O277" s="58"/>
      <c r="P277" s="16"/>
      <c r="Q277" s="16"/>
      <c r="R277" s="16"/>
    </row>
    <row r="278" spans="1:30" ht="16">
      <c r="A278" s="81" t="s">
        <v>181</v>
      </c>
      <c r="B278" s="154"/>
      <c r="C278" s="155"/>
      <c r="D278" s="83"/>
      <c r="E278" s="83"/>
      <c r="F278" s="197"/>
      <c r="G278" s="155"/>
      <c r="H278" s="204"/>
      <c r="I278" s="155"/>
      <c r="J278" s="86"/>
      <c r="K278" s="86"/>
      <c r="L278" s="86"/>
      <c r="M278" s="156"/>
      <c r="N278" s="143"/>
      <c r="O278" s="58"/>
      <c r="P278" s="16"/>
    </row>
    <row r="279" spans="1:30">
      <c r="A279" s="18" t="s">
        <v>182</v>
      </c>
      <c r="B279" s="121"/>
      <c r="C279" s="39">
        <v>4210</v>
      </c>
      <c r="D279" s="40"/>
      <c r="E279" s="40"/>
      <c r="F279" s="41">
        <v>31321</v>
      </c>
      <c r="G279" s="71" t="s">
        <v>75</v>
      </c>
      <c r="H279" s="54" t="s">
        <v>64</v>
      </c>
      <c r="I279" s="54" t="s">
        <v>183</v>
      </c>
      <c r="J279" s="108"/>
      <c r="K279" s="51"/>
      <c r="L279" s="52"/>
      <c r="M279" s="56">
        <v>0</v>
      </c>
      <c r="N279" s="205"/>
      <c r="O279" s="58"/>
      <c r="P279" s="16"/>
    </row>
    <row r="280" spans="1:30">
      <c r="A280" s="18" t="s">
        <v>184</v>
      </c>
      <c r="B280" s="121"/>
      <c r="C280" s="39">
        <v>4210</v>
      </c>
      <c r="D280" s="40"/>
      <c r="E280" s="40"/>
      <c r="F280" s="41">
        <v>31321</v>
      </c>
      <c r="G280" s="71" t="s">
        <v>96</v>
      </c>
      <c r="H280" s="54" t="s">
        <v>64</v>
      </c>
      <c r="I280" s="54" t="s">
        <v>183</v>
      </c>
      <c r="J280" s="108"/>
      <c r="K280" s="51"/>
      <c r="L280" s="52"/>
      <c r="M280" s="56">
        <v>0</v>
      </c>
      <c r="N280" s="20"/>
      <c r="O280" s="58"/>
      <c r="P280" s="16"/>
    </row>
    <row r="281" spans="1:30">
      <c r="A281" s="18" t="s">
        <v>185</v>
      </c>
      <c r="B281" s="121"/>
      <c r="C281" s="39">
        <v>4210</v>
      </c>
      <c r="D281" s="40"/>
      <c r="E281" s="40"/>
      <c r="F281" s="41">
        <v>31321</v>
      </c>
      <c r="G281" s="71" t="s">
        <v>94</v>
      </c>
      <c r="H281" s="54" t="s">
        <v>153</v>
      </c>
      <c r="I281" s="54" t="s">
        <v>183</v>
      </c>
      <c r="J281" s="108"/>
      <c r="K281" s="51"/>
      <c r="L281" s="52"/>
      <c r="M281" s="56">
        <v>0</v>
      </c>
      <c r="N281" s="205"/>
      <c r="O281" s="58"/>
      <c r="P281" s="16"/>
    </row>
    <row r="282" spans="1:30">
      <c r="A282" s="18" t="s">
        <v>186</v>
      </c>
      <c r="B282" s="121"/>
      <c r="C282" s="70" t="s">
        <v>62</v>
      </c>
      <c r="D282" s="40"/>
      <c r="E282" s="40"/>
      <c r="F282" s="41">
        <v>31321</v>
      </c>
      <c r="G282" s="71" t="s">
        <v>43</v>
      </c>
      <c r="H282" s="54" t="s">
        <v>153</v>
      </c>
      <c r="I282" s="54" t="s">
        <v>183</v>
      </c>
      <c r="J282" s="108"/>
      <c r="K282" s="51"/>
      <c r="L282" s="52"/>
      <c r="M282" s="56">
        <v>0</v>
      </c>
      <c r="N282" s="205"/>
      <c r="O282" s="58"/>
    </row>
    <row r="283" spans="1:30">
      <c r="A283" s="18" t="s">
        <v>182</v>
      </c>
      <c r="B283" s="121"/>
      <c r="C283" s="39">
        <v>4210</v>
      </c>
      <c r="D283" s="40"/>
      <c r="E283" s="40"/>
      <c r="F283" s="41">
        <v>31321</v>
      </c>
      <c r="G283" s="71" t="s">
        <v>75</v>
      </c>
      <c r="H283" s="54" t="s">
        <v>153</v>
      </c>
      <c r="I283" s="54" t="s">
        <v>183</v>
      </c>
      <c r="J283" s="108"/>
      <c r="K283" s="51"/>
      <c r="L283" s="52"/>
      <c r="M283" s="56">
        <v>0</v>
      </c>
      <c r="N283" s="205"/>
      <c r="O283" s="58"/>
    </row>
    <row r="284" spans="1:30">
      <c r="A284" s="18" t="s">
        <v>187</v>
      </c>
      <c r="B284" s="108"/>
      <c r="C284" s="39">
        <v>4210</v>
      </c>
      <c r="D284" s="40"/>
      <c r="E284" s="40"/>
      <c r="F284" s="41">
        <v>31321</v>
      </c>
      <c r="G284" s="42">
        <v>559000</v>
      </c>
      <c r="H284" s="41">
        <v>6300</v>
      </c>
      <c r="I284" s="54" t="s">
        <v>183</v>
      </c>
      <c r="J284" s="108"/>
      <c r="K284" s="51"/>
      <c r="L284" s="52"/>
      <c r="M284" s="56">
        <v>0</v>
      </c>
      <c r="N284" s="206"/>
      <c r="O284" s="207"/>
    </row>
    <row r="285" spans="1:30">
      <c r="A285" s="38" t="s">
        <v>188</v>
      </c>
      <c r="B285" s="18"/>
      <c r="C285" s="39">
        <v>4210</v>
      </c>
      <c r="D285" s="40"/>
      <c r="E285" s="40"/>
      <c r="F285" s="41">
        <v>31321</v>
      </c>
      <c r="G285" s="42">
        <v>533000</v>
      </c>
      <c r="H285" s="41">
        <v>6400</v>
      </c>
      <c r="I285" s="54" t="s">
        <v>183</v>
      </c>
      <c r="J285" s="108"/>
      <c r="K285" s="51"/>
      <c r="L285" s="52"/>
      <c r="M285" s="56">
        <v>0</v>
      </c>
      <c r="N285" s="53"/>
      <c r="O285" s="58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</row>
    <row r="286" spans="1:30">
      <c r="A286" s="73" t="s">
        <v>189</v>
      </c>
      <c r="B286" s="74"/>
      <c r="C286" s="123">
        <v>4210</v>
      </c>
      <c r="D286" s="91"/>
      <c r="E286" s="91"/>
      <c r="F286" s="41">
        <v>31321</v>
      </c>
      <c r="G286" s="75">
        <v>573000</v>
      </c>
      <c r="H286" s="90">
        <v>6400</v>
      </c>
      <c r="I286" s="54" t="s">
        <v>183</v>
      </c>
      <c r="J286" s="74"/>
      <c r="K286" s="77"/>
      <c r="L286" s="78"/>
      <c r="M286" s="56">
        <v>0</v>
      </c>
      <c r="N286" s="4">
        <f>SUM(M279:M286)</f>
        <v>0</v>
      </c>
      <c r="O286" s="58"/>
      <c r="P286" s="16"/>
      <c r="Q286" s="16"/>
      <c r="R286" s="16"/>
    </row>
    <row r="287" spans="1:30" ht="16">
      <c r="A287" s="81" t="s">
        <v>190</v>
      </c>
      <c r="B287" s="154"/>
      <c r="C287" s="155"/>
      <c r="D287" s="83"/>
      <c r="E287" s="83"/>
      <c r="F287" s="83"/>
      <c r="G287" s="155"/>
      <c r="H287" s="204"/>
      <c r="I287" s="155"/>
      <c r="J287" s="86"/>
      <c r="K287" s="86"/>
      <c r="L287" s="86"/>
      <c r="M287" s="156"/>
      <c r="N287" s="143"/>
      <c r="O287" s="58"/>
    </row>
    <row r="288" spans="1:30">
      <c r="A288" s="38" t="s">
        <v>23</v>
      </c>
      <c r="B288" s="18"/>
      <c r="C288" s="39">
        <v>4210</v>
      </c>
      <c r="D288" s="40"/>
      <c r="E288" s="40"/>
      <c r="F288" s="41">
        <v>31321</v>
      </c>
      <c r="G288" s="42">
        <v>512000</v>
      </c>
      <c r="H288" s="41">
        <v>5100</v>
      </c>
      <c r="I288" s="43">
        <v>3114</v>
      </c>
      <c r="J288" s="18"/>
      <c r="K288" s="44">
        <v>0</v>
      </c>
      <c r="L288" s="45">
        <v>0</v>
      </c>
      <c r="M288" s="46">
        <f t="shared" ref="M288:M290" si="13">ROUNDUP(L288+(L288*$M$1),0)</f>
        <v>0</v>
      </c>
      <c r="N288" s="47"/>
      <c r="O288" s="48"/>
    </row>
    <row r="289" spans="1:16">
      <c r="A289" s="38" t="s">
        <v>23</v>
      </c>
      <c r="B289" s="18"/>
      <c r="C289" s="39">
        <v>4210</v>
      </c>
      <c r="D289" s="40"/>
      <c r="E289" s="40"/>
      <c r="F289" s="41">
        <v>31321</v>
      </c>
      <c r="G289" s="42">
        <v>512000</v>
      </c>
      <c r="H289" s="41">
        <v>5100</v>
      </c>
      <c r="I289" s="43">
        <v>3114</v>
      </c>
      <c r="J289" s="18"/>
      <c r="K289" s="44">
        <v>0</v>
      </c>
      <c r="L289" s="45">
        <v>0</v>
      </c>
      <c r="M289" s="46">
        <f t="shared" si="13"/>
        <v>0</v>
      </c>
      <c r="N289" s="47"/>
    </row>
    <row r="290" spans="1:16">
      <c r="A290" s="38" t="s">
        <v>23</v>
      </c>
      <c r="B290" s="18"/>
      <c r="C290" s="39">
        <v>4210</v>
      </c>
      <c r="D290" s="40"/>
      <c r="E290" s="40"/>
      <c r="F290" s="41">
        <v>31321</v>
      </c>
      <c r="G290" s="42">
        <v>512000</v>
      </c>
      <c r="H290" s="41">
        <v>5100</v>
      </c>
      <c r="I290" s="43">
        <v>3114</v>
      </c>
      <c r="J290" s="18"/>
      <c r="K290" s="44">
        <v>0</v>
      </c>
      <c r="L290" s="45">
        <v>0</v>
      </c>
      <c r="M290" s="46">
        <f t="shared" si="13"/>
        <v>0</v>
      </c>
      <c r="N290" s="47"/>
    </row>
    <row r="291" spans="1:16">
      <c r="A291" s="38" t="s">
        <v>1</v>
      </c>
      <c r="B291" s="18"/>
      <c r="C291" s="39">
        <v>4210</v>
      </c>
      <c r="D291" s="40"/>
      <c r="E291" s="40"/>
      <c r="F291" s="41">
        <v>31321</v>
      </c>
      <c r="G291" s="42">
        <v>521000</v>
      </c>
      <c r="H291" s="41">
        <v>5100</v>
      </c>
      <c r="I291" s="43">
        <v>3114</v>
      </c>
      <c r="J291" s="18"/>
      <c r="K291" s="51"/>
      <c r="L291" s="52"/>
      <c r="M291" s="46">
        <f>ROUNDUP(SUM(M288:M290)*M2,0)</f>
        <v>0</v>
      </c>
      <c r="N291" s="53"/>
    </row>
    <row r="292" spans="1:16">
      <c r="A292" s="38" t="s">
        <v>32</v>
      </c>
      <c r="B292" s="18"/>
      <c r="C292" s="39">
        <v>4210</v>
      </c>
      <c r="D292" s="40"/>
      <c r="E292" s="40"/>
      <c r="F292" s="41">
        <v>31321</v>
      </c>
      <c r="G292" s="42">
        <v>522000</v>
      </c>
      <c r="H292" s="41">
        <v>5100</v>
      </c>
      <c r="I292" s="43">
        <v>3114</v>
      </c>
      <c r="J292" s="18"/>
      <c r="K292" s="51"/>
      <c r="L292" s="52"/>
      <c r="M292" s="46">
        <f>ROUNDUP(SUM(M288:M290)*M3,0)</f>
        <v>0</v>
      </c>
      <c r="N292" s="53"/>
    </row>
    <row r="293" spans="1:16">
      <c r="A293" s="38" t="s">
        <v>33</v>
      </c>
      <c r="B293" s="18"/>
      <c r="C293" s="39">
        <v>4210</v>
      </c>
      <c r="D293" s="40"/>
      <c r="E293" s="40"/>
      <c r="F293" s="41">
        <v>31321</v>
      </c>
      <c r="G293" s="54" t="s">
        <v>34</v>
      </c>
      <c r="H293" s="41">
        <v>5100</v>
      </c>
      <c r="I293" s="49" t="s">
        <v>191</v>
      </c>
      <c r="J293" s="18"/>
      <c r="K293" s="51"/>
      <c r="L293" s="52"/>
      <c r="M293" s="46">
        <f>ROUNDUP(M300*N3,0)</f>
        <v>0</v>
      </c>
      <c r="N293" s="53"/>
    </row>
    <row r="294" spans="1:16">
      <c r="A294" s="38" t="s">
        <v>4</v>
      </c>
      <c r="B294" s="18"/>
      <c r="C294" s="39">
        <v>4210</v>
      </c>
      <c r="D294" s="40"/>
      <c r="E294" s="40"/>
      <c r="F294" s="41">
        <v>31321</v>
      </c>
      <c r="G294" s="42">
        <v>523000</v>
      </c>
      <c r="H294" s="41">
        <v>5100</v>
      </c>
      <c r="I294" s="43">
        <v>3114</v>
      </c>
      <c r="J294" s="18"/>
      <c r="K294" s="51"/>
      <c r="L294" s="52"/>
      <c r="M294" s="46">
        <f>ROUNDUP(SUM(K288:K290)*M4,0)</f>
        <v>0</v>
      </c>
      <c r="N294" s="53"/>
    </row>
    <row r="295" spans="1:16">
      <c r="A295" s="38" t="s">
        <v>35</v>
      </c>
      <c r="B295" s="18"/>
      <c r="C295" s="39">
        <v>4210</v>
      </c>
      <c r="D295" s="40"/>
      <c r="E295" s="40"/>
      <c r="F295" s="41">
        <v>31321</v>
      </c>
      <c r="G295" s="42">
        <v>529004</v>
      </c>
      <c r="H295" s="41">
        <v>5100</v>
      </c>
      <c r="I295" s="55" t="s">
        <v>191</v>
      </c>
      <c r="J295" s="18"/>
      <c r="K295" s="51"/>
      <c r="L295" s="52"/>
      <c r="M295" s="46">
        <f>ROUNDUP(SUM(M288+M289+M290+M300)*M5,0)</f>
        <v>0</v>
      </c>
      <c r="N295" s="53"/>
    </row>
    <row r="296" spans="1:16">
      <c r="A296" s="38" t="s">
        <v>6</v>
      </c>
      <c r="B296" s="18"/>
      <c r="C296" s="39">
        <v>4210</v>
      </c>
      <c r="D296" s="40"/>
      <c r="E296" s="40"/>
      <c r="F296" s="41">
        <v>31321</v>
      </c>
      <c r="G296" s="42">
        <v>529005</v>
      </c>
      <c r="H296" s="41">
        <v>5100</v>
      </c>
      <c r="I296" s="55" t="s">
        <v>191</v>
      </c>
      <c r="J296" s="18"/>
      <c r="K296" s="51"/>
      <c r="L296" s="52"/>
      <c r="M296" s="46">
        <f>ROUNDUP(SUM(M288+M289+M290+M300)*M6,0)</f>
        <v>0</v>
      </c>
      <c r="N296" s="53"/>
    </row>
    <row r="297" spans="1:16">
      <c r="A297" s="38" t="s">
        <v>192</v>
      </c>
      <c r="B297" s="18"/>
      <c r="C297" s="39">
        <v>4210</v>
      </c>
      <c r="D297" s="40"/>
      <c r="E297" s="40"/>
      <c r="F297" s="41">
        <v>31321</v>
      </c>
      <c r="G297" s="54" t="s">
        <v>41</v>
      </c>
      <c r="H297" s="41">
        <v>5100</v>
      </c>
      <c r="I297" s="49" t="s">
        <v>191</v>
      </c>
      <c r="J297" s="18"/>
      <c r="K297" s="51"/>
      <c r="L297" s="52"/>
      <c r="M297" s="56">
        <v>0</v>
      </c>
      <c r="N297" s="53"/>
      <c r="P297" s="16"/>
    </row>
    <row r="298" spans="1:16">
      <c r="A298" s="18" t="s">
        <v>193</v>
      </c>
      <c r="B298" s="121"/>
      <c r="C298" s="39">
        <v>4210</v>
      </c>
      <c r="D298" s="40"/>
      <c r="E298" s="40"/>
      <c r="F298" s="41">
        <v>31321</v>
      </c>
      <c r="G298" s="71" t="s">
        <v>75</v>
      </c>
      <c r="H298" s="54" t="s">
        <v>64</v>
      </c>
      <c r="I298" s="54" t="s">
        <v>191</v>
      </c>
      <c r="J298" s="108"/>
      <c r="K298" s="51"/>
      <c r="L298" s="52"/>
      <c r="M298" s="56">
        <v>0</v>
      </c>
      <c r="N298" s="205"/>
      <c r="O298" s="58"/>
      <c r="P298" s="16"/>
    </row>
    <row r="299" spans="1:16">
      <c r="A299" s="18" t="s">
        <v>194</v>
      </c>
      <c r="B299" s="121"/>
      <c r="C299" s="39">
        <v>4210</v>
      </c>
      <c r="D299" s="40"/>
      <c r="E299" s="40"/>
      <c r="F299" s="41">
        <v>31321</v>
      </c>
      <c r="G299" s="71" t="s">
        <v>96</v>
      </c>
      <c r="H299" s="54" t="s">
        <v>64</v>
      </c>
      <c r="I299" s="54" t="s">
        <v>191</v>
      </c>
      <c r="J299" s="108"/>
      <c r="K299" s="51"/>
      <c r="L299" s="52"/>
      <c r="M299" s="56">
        <v>0</v>
      </c>
      <c r="N299" s="20"/>
      <c r="O299" s="58"/>
      <c r="P299" s="16"/>
    </row>
    <row r="300" spans="1:16">
      <c r="A300" s="18" t="s">
        <v>67</v>
      </c>
      <c r="B300" s="121"/>
      <c r="C300" s="39">
        <v>4210</v>
      </c>
      <c r="D300" s="40"/>
      <c r="E300" s="40"/>
      <c r="F300" s="41">
        <v>31321</v>
      </c>
      <c r="G300" s="42">
        <v>575001</v>
      </c>
      <c r="H300" s="41">
        <v>5100</v>
      </c>
      <c r="I300" s="43">
        <v>3114</v>
      </c>
      <c r="J300" s="18"/>
      <c r="K300" s="51"/>
      <c r="L300" s="89"/>
      <c r="M300" s="56">
        <v>0</v>
      </c>
      <c r="O300" s="58"/>
      <c r="P300" s="16"/>
    </row>
    <row r="301" spans="1:16" ht="15">
      <c r="A301" s="18" t="s">
        <v>195</v>
      </c>
      <c r="B301" s="121"/>
      <c r="C301" s="39">
        <v>4210</v>
      </c>
      <c r="D301" s="40"/>
      <c r="E301" s="40"/>
      <c r="F301" s="41">
        <v>31321</v>
      </c>
      <c r="G301" s="71" t="s">
        <v>79</v>
      </c>
      <c r="H301" s="54" t="s">
        <v>153</v>
      </c>
      <c r="I301" s="49" t="s">
        <v>191</v>
      </c>
      <c r="J301" s="108"/>
      <c r="K301" s="44">
        <v>0</v>
      </c>
      <c r="L301" s="208" t="s">
        <v>196</v>
      </c>
      <c r="M301" s="56">
        <v>0</v>
      </c>
      <c r="N301" s="205"/>
      <c r="O301" s="58"/>
      <c r="P301" s="16"/>
    </row>
    <row r="302" spans="1:16">
      <c r="A302" s="38" t="s">
        <v>1</v>
      </c>
      <c r="B302" s="121"/>
      <c r="C302" s="39">
        <v>4210</v>
      </c>
      <c r="D302" s="40"/>
      <c r="E302" s="40"/>
      <c r="F302" s="41">
        <v>31321</v>
      </c>
      <c r="G302" s="71" t="s">
        <v>147</v>
      </c>
      <c r="H302" s="54" t="s">
        <v>153</v>
      </c>
      <c r="I302" s="49" t="s">
        <v>191</v>
      </c>
      <c r="J302" s="108"/>
      <c r="K302" s="233"/>
      <c r="L302" s="234"/>
      <c r="M302" s="46">
        <f>ROUNDUP(SUM(M301:M301)*M2,0)</f>
        <v>0</v>
      </c>
      <c r="N302" s="205"/>
      <c r="O302" s="58"/>
      <c r="P302" s="16"/>
    </row>
    <row r="303" spans="1:16">
      <c r="A303" s="38" t="s">
        <v>32</v>
      </c>
      <c r="B303" s="121"/>
      <c r="C303" s="39">
        <v>4210</v>
      </c>
      <c r="D303" s="40"/>
      <c r="E303" s="40"/>
      <c r="F303" s="41">
        <v>31321</v>
      </c>
      <c r="G303" s="71" t="s">
        <v>34</v>
      </c>
      <c r="H303" s="54" t="s">
        <v>153</v>
      </c>
      <c r="I303" s="49" t="s">
        <v>191</v>
      </c>
      <c r="J303" s="108"/>
      <c r="K303" s="51"/>
      <c r="L303" s="52"/>
      <c r="M303" s="46">
        <f>ROUNDUP(SUM(M301:M301)*M3,0)</f>
        <v>0</v>
      </c>
      <c r="N303" s="205"/>
      <c r="O303" s="58"/>
      <c r="P303" s="16"/>
    </row>
    <row r="304" spans="1:16">
      <c r="A304" s="222" t="s">
        <v>4</v>
      </c>
      <c r="B304" s="223"/>
      <c r="C304" s="224">
        <v>4210</v>
      </c>
      <c r="D304" s="225"/>
      <c r="E304" s="225"/>
      <c r="F304" s="226">
        <v>31321</v>
      </c>
      <c r="G304" s="227" t="s">
        <v>197</v>
      </c>
      <c r="H304" s="228" t="s">
        <v>153</v>
      </c>
      <c r="I304" s="229" t="s">
        <v>191</v>
      </c>
      <c r="J304" s="108"/>
      <c r="K304" s="51"/>
      <c r="L304" s="52"/>
      <c r="M304" s="46">
        <f>ROUNDUP(SUM(K301)*(M4*20%),0)</f>
        <v>0</v>
      </c>
      <c r="N304" s="205"/>
      <c r="O304" s="58"/>
      <c r="P304" s="16"/>
    </row>
    <row r="305" spans="1:16">
      <c r="A305" s="38" t="s">
        <v>35</v>
      </c>
      <c r="B305" s="121"/>
      <c r="C305" s="39">
        <v>4210</v>
      </c>
      <c r="D305" s="40"/>
      <c r="E305" s="40"/>
      <c r="F305" s="41">
        <v>31321</v>
      </c>
      <c r="G305" s="71" t="s">
        <v>139</v>
      </c>
      <c r="H305" s="54" t="s">
        <v>153</v>
      </c>
      <c r="I305" s="49" t="s">
        <v>191</v>
      </c>
      <c r="J305" s="108"/>
      <c r="K305" s="51"/>
      <c r="L305" s="52"/>
      <c r="M305" s="46">
        <f>ROUNDUP(SUM(M301)*M5,0)</f>
        <v>0</v>
      </c>
      <c r="N305" s="205"/>
      <c r="O305" s="58"/>
      <c r="P305" s="16"/>
    </row>
    <row r="306" spans="1:16">
      <c r="A306" s="18" t="s">
        <v>6</v>
      </c>
      <c r="B306" s="121"/>
      <c r="C306" s="39">
        <v>4210</v>
      </c>
      <c r="D306" s="40"/>
      <c r="E306" s="40"/>
      <c r="F306" s="41">
        <v>31321</v>
      </c>
      <c r="G306" s="71" t="s">
        <v>140</v>
      </c>
      <c r="H306" s="54" t="s">
        <v>153</v>
      </c>
      <c r="I306" s="54" t="s">
        <v>191</v>
      </c>
      <c r="J306" s="121"/>
      <c r="K306" s="51"/>
      <c r="L306" s="52"/>
      <c r="M306" s="46">
        <f>ROUNDUP(SUM(M301)*M6,0)</f>
        <v>0</v>
      </c>
      <c r="N306" s="205"/>
      <c r="O306" s="58"/>
      <c r="P306" s="16"/>
    </row>
    <row r="307" spans="1:16">
      <c r="A307" s="18" t="s">
        <v>93</v>
      </c>
      <c r="B307" s="121"/>
      <c r="C307" s="39">
        <v>4210</v>
      </c>
      <c r="D307" s="40"/>
      <c r="E307" s="40"/>
      <c r="F307" s="41">
        <v>31321</v>
      </c>
      <c r="G307" s="71" t="s">
        <v>94</v>
      </c>
      <c r="H307" s="54" t="s">
        <v>153</v>
      </c>
      <c r="I307" s="54" t="s">
        <v>191</v>
      </c>
      <c r="J307" s="108"/>
      <c r="K307" s="51"/>
      <c r="L307" s="52"/>
      <c r="M307" s="56">
        <v>0</v>
      </c>
      <c r="N307" s="205"/>
      <c r="O307" s="58"/>
    </row>
    <row r="308" spans="1:16">
      <c r="A308" s="18" t="s">
        <v>44</v>
      </c>
      <c r="B308" s="121"/>
      <c r="C308" s="39">
        <v>4210</v>
      </c>
      <c r="D308" s="40"/>
      <c r="E308" s="40"/>
      <c r="F308" s="41">
        <v>31321</v>
      </c>
      <c r="G308" s="71" t="s">
        <v>75</v>
      </c>
      <c r="H308" s="54" t="s">
        <v>153</v>
      </c>
      <c r="I308" s="54" t="s">
        <v>191</v>
      </c>
      <c r="J308" s="121"/>
      <c r="K308" s="51"/>
      <c r="L308" s="52"/>
      <c r="M308" s="56">
        <v>0</v>
      </c>
      <c r="N308" s="205"/>
      <c r="O308" s="58"/>
    </row>
    <row r="309" spans="1:16">
      <c r="A309" s="18" t="s">
        <v>198</v>
      </c>
      <c r="B309" s="121"/>
      <c r="C309" s="39">
        <v>4210</v>
      </c>
      <c r="D309" s="40"/>
      <c r="E309" s="40"/>
      <c r="F309" s="41">
        <v>31321</v>
      </c>
      <c r="G309" s="42">
        <v>559000</v>
      </c>
      <c r="H309" s="41">
        <v>6300</v>
      </c>
      <c r="I309" s="42">
        <v>3114</v>
      </c>
      <c r="J309" s="121"/>
      <c r="K309" s="51"/>
      <c r="L309" s="52"/>
      <c r="M309" s="56">
        <v>0</v>
      </c>
      <c r="N309" s="206"/>
      <c r="O309" s="207"/>
    </row>
    <row r="310" spans="1:16">
      <c r="A310" s="38" t="s">
        <v>199</v>
      </c>
      <c r="B310" s="18"/>
      <c r="C310" s="39">
        <v>4210</v>
      </c>
      <c r="D310" s="40"/>
      <c r="E310" s="40"/>
      <c r="F310" s="41">
        <v>31321</v>
      </c>
      <c r="G310" s="54" t="s">
        <v>37</v>
      </c>
      <c r="H310" s="41">
        <v>6400</v>
      </c>
      <c r="I310" s="55" t="s">
        <v>191</v>
      </c>
      <c r="J310" s="18"/>
      <c r="K310" s="51"/>
      <c r="L310" s="89"/>
      <c r="M310" s="56">
        <v>0</v>
      </c>
      <c r="N310" s="53"/>
      <c r="O310" s="58"/>
    </row>
    <row r="311" spans="1:16">
      <c r="A311" s="38" t="s">
        <v>200</v>
      </c>
      <c r="B311" s="18"/>
      <c r="C311" s="39">
        <v>4210</v>
      </c>
      <c r="D311" s="40"/>
      <c r="E311" s="40"/>
      <c r="F311" s="41">
        <v>31321</v>
      </c>
      <c r="G311" s="42">
        <v>533000</v>
      </c>
      <c r="H311" s="41">
        <v>6400</v>
      </c>
      <c r="I311" s="55" t="s">
        <v>191</v>
      </c>
      <c r="J311" s="18"/>
      <c r="K311" s="51"/>
      <c r="L311" s="89"/>
      <c r="M311" s="56">
        <v>0</v>
      </c>
      <c r="N311" s="53"/>
      <c r="O311" s="58"/>
    </row>
    <row r="312" spans="1:16">
      <c r="A312" s="38" t="s">
        <v>201</v>
      </c>
      <c r="B312" s="18"/>
      <c r="C312" s="39">
        <v>4210</v>
      </c>
      <c r="D312" s="40"/>
      <c r="E312" s="40"/>
      <c r="F312" s="41">
        <v>31321</v>
      </c>
      <c r="G312" s="42">
        <v>536900</v>
      </c>
      <c r="H312" s="41">
        <v>6400</v>
      </c>
      <c r="I312" s="55" t="s">
        <v>191</v>
      </c>
      <c r="J312" s="18"/>
      <c r="K312" s="51"/>
      <c r="L312" s="89"/>
      <c r="M312" s="56">
        <v>0</v>
      </c>
      <c r="N312" s="53"/>
      <c r="O312" s="58"/>
    </row>
    <row r="313" spans="1:16">
      <c r="A313" s="73" t="s">
        <v>189</v>
      </c>
      <c r="B313" s="74"/>
      <c r="C313" s="123">
        <v>4210</v>
      </c>
      <c r="D313" s="91"/>
      <c r="E313" s="91"/>
      <c r="F313" s="90">
        <v>31321</v>
      </c>
      <c r="G313" s="75">
        <v>573000</v>
      </c>
      <c r="H313" s="90">
        <v>6400</v>
      </c>
      <c r="I313" s="145" t="s">
        <v>191</v>
      </c>
      <c r="J313" s="74"/>
      <c r="K313" s="77"/>
      <c r="L313" s="78"/>
      <c r="M313" s="56">
        <v>0</v>
      </c>
      <c r="N313" s="4">
        <f>SUM(M288:M313)</f>
        <v>0</v>
      </c>
      <c r="O313" s="58"/>
    </row>
    <row r="314" spans="1:16" ht="15" thickBot="1">
      <c r="A314" s="18"/>
      <c r="B314" s="18"/>
      <c r="C314" s="16"/>
      <c r="D314" s="209"/>
      <c r="E314" s="209"/>
      <c r="F314" s="16"/>
      <c r="G314" s="16"/>
      <c r="H314" s="16"/>
      <c r="I314" s="16"/>
      <c r="J314" s="210"/>
      <c r="K314" s="210"/>
      <c r="L314" s="210"/>
      <c r="M314" s="20"/>
      <c r="N314" s="21"/>
      <c r="O314" s="58"/>
    </row>
    <row r="315" spans="1:16" ht="15">
      <c r="A315" s="18"/>
      <c r="B315" s="18"/>
      <c r="C315" s="16"/>
      <c r="D315" s="209"/>
      <c r="E315" s="209"/>
      <c r="F315" s="16"/>
      <c r="G315" s="16"/>
      <c r="H315" s="16"/>
      <c r="I315" s="16"/>
      <c r="J315" s="18"/>
      <c r="K315" s="18" t="s">
        <v>84</v>
      </c>
      <c r="L315" s="211" t="s">
        <v>202</v>
      </c>
      <c r="M315" s="212"/>
      <c r="N315" s="213">
        <f>SUM(N11:N313)-(N206+N207+N208+N209+N210+N112+N113+N167+N169+N171+N187+N201+N216+N217+N222+N227+N228+N196+N234+N235+N241+N242+N247)</f>
        <v>12686</v>
      </c>
      <c r="O315" s="58"/>
    </row>
    <row r="316" spans="1:16" ht="17" thickBot="1">
      <c r="A316" s="214" t="s">
        <v>203</v>
      </c>
      <c r="B316" s="18"/>
      <c r="C316" s="235"/>
      <c r="D316" s="235"/>
      <c r="E316" s="235"/>
      <c r="F316" s="235"/>
      <c r="G316" s="235"/>
      <c r="H316" s="235"/>
      <c r="I316" s="235"/>
      <c r="J316" s="235"/>
      <c r="K316" s="236"/>
      <c r="L316" s="215" t="s">
        <v>204</v>
      </c>
      <c r="M316" s="216"/>
      <c r="N316" s="232">
        <v>0</v>
      </c>
      <c r="O316" s="58"/>
    </row>
    <row r="317" spans="1:16" ht="15" customHeight="1" thickTop="1" thickBot="1">
      <c r="A317" s="18"/>
      <c r="B317" s="18"/>
      <c r="C317" s="16"/>
      <c r="D317" s="209"/>
      <c r="E317" s="209"/>
      <c r="F317" s="16"/>
      <c r="G317" s="16"/>
      <c r="H317" s="16"/>
      <c r="I317" s="16"/>
      <c r="J317" s="18"/>
      <c r="K317" s="18"/>
      <c r="L317" s="217" t="s">
        <v>205</v>
      </c>
      <c r="M317" s="218"/>
      <c r="N317" s="219">
        <f>N316-N315</f>
        <v>-12686</v>
      </c>
      <c r="O317" s="58"/>
    </row>
    <row r="318" spans="1:16" ht="28.25" customHeight="1">
      <c r="A318" s="18"/>
      <c r="B318" s="18"/>
      <c r="C318" s="16"/>
      <c r="D318" s="209"/>
      <c r="E318" s="209"/>
      <c r="F318" s="16"/>
      <c r="G318" s="16"/>
      <c r="H318" s="16"/>
      <c r="I318" s="16"/>
      <c r="J318" s="18"/>
      <c r="K318" s="18"/>
      <c r="L318" s="210"/>
      <c r="M318" s="143"/>
      <c r="N318" s="21"/>
      <c r="O318" s="230"/>
    </row>
    <row r="319" spans="1:16" ht="16.25" customHeight="1">
      <c r="A319" s="237" t="s">
        <v>207</v>
      </c>
      <c r="B319" s="238"/>
      <c r="C319" s="238"/>
      <c r="D319" s="238"/>
      <c r="E319" s="238"/>
      <c r="F319" s="238"/>
      <c r="G319" s="239"/>
      <c r="H319" s="63"/>
      <c r="I319" s="67"/>
      <c r="J319" s="18"/>
      <c r="K319" s="18"/>
      <c r="L319" s="18"/>
      <c r="M319" s="20"/>
      <c r="N319" s="143"/>
      <c r="O319" s="230"/>
    </row>
    <row r="320" spans="1:16" ht="14.5" customHeight="1">
      <c r="A320" s="240"/>
      <c r="B320" s="241"/>
      <c r="C320" s="241"/>
      <c r="D320" s="241"/>
      <c r="E320" s="241"/>
      <c r="F320" s="241"/>
      <c r="G320" s="242"/>
      <c r="H320" s="16"/>
      <c r="I320" s="16"/>
      <c r="J320" s="66"/>
      <c r="K320" s="66"/>
      <c r="L320" s="66"/>
      <c r="M320" s="220"/>
      <c r="N320" s="20"/>
      <c r="O320" s="230"/>
    </row>
    <row r="321" spans="1:15" ht="11.5" customHeight="1">
      <c r="A321" s="240"/>
      <c r="B321" s="241"/>
      <c r="C321" s="241"/>
      <c r="D321" s="241"/>
      <c r="E321" s="241"/>
      <c r="F321" s="241"/>
      <c r="G321" s="242"/>
      <c r="H321" s="16"/>
      <c r="I321" s="16"/>
      <c r="J321" s="18"/>
      <c r="K321" s="18"/>
      <c r="L321" s="18"/>
      <c r="M321" s="20"/>
      <c r="N321" s="20"/>
      <c r="O321" s="230"/>
    </row>
    <row r="322" spans="1:15" ht="54.5" customHeight="1" thickBot="1">
      <c r="A322" s="243"/>
      <c r="B322" s="244"/>
      <c r="C322" s="244"/>
      <c r="D322" s="244"/>
      <c r="E322" s="244"/>
      <c r="F322" s="244"/>
      <c r="G322" s="245"/>
      <c r="H322" s="16"/>
      <c r="I322" s="16"/>
      <c r="J322" s="18"/>
      <c r="K322" s="18"/>
      <c r="L322" s="18"/>
      <c r="M322" s="20"/>
      <c r="N322" s="20"/>
      <c r="O322" s="230"/>
    </row>
    <row r="323" spans="1:15">
      <c r="A323" s="18"/>
      <c r="B323" s="18"/>
      <c r="C323" s="16"/>
      <c r="D323" s="209"/>
      <c r="E323" s="209"/>
      <c r="F323" s="16"/>
      <c r="G323" s="16"/>
      <c r="H323" s="16"/>
      <c r="I323" s="16"/>
      <c r="J323" s="18"/>
      <c r="K323" s="18"/>
      <c r="L323" s="18"/>
      <c r="M323" s="20"/>
      <c r="N323" s="20"/>
      <c r="O323" s="230"/>
    </row>
    <row r="324" spans="1:15">
      <c r="A324" s="18"/>
      <c r="B324" s="18"/>
      <c r="C324" s="16"/>
      <c r="D324" s="209"/>
      <c r="E324" s="209"/>
      <c r="F324" s="16"/>
      <c r="G324" s="16"/>
      <c r="H324" s="16"/>
      <c r="I324" s="16"/>
      <c r="J324" s="18"/>
      <c r="K324" s="18"/>
      <c r="L324" s="18"/>
      <c r="M324" s="20"/>
      <c r="N324" s="20"/>
      <c r="O324" s="230"/>
    </row>
    <row r="325" spans="1:15">
      <c r="A325" s="18"/>
      <c r="B325" s="18"/>
      <c r="C325" s="16"/>
      <c r="D325" s="209"/>
      <c r="E325" s="209"/>
      <c r="F325" s="16"/>
      <c r="G325" s="16"/>
      <c r="H325" s="16"/>
      <c r="I325" s="16"/>
      <c r="J325" s="18"/>
      <c r="K325" s="18"/>
      <c r="L325" s="18"/>
      <c r="M325" s="20"/>
      <c r="N325" s="20"/>
      <c r="O325" s="230"/>
    </row>
    <row r="326" spans="1:15">
      <c r="A326" s="18"/>
      <c r="B326" s="18"/>
      <c r="C326" s="16"/>
      <c r="D326" s="209"/>
      <c r="E326" s="209"/>
      <c r="F326" s="16"/>
      <c r="G326" s="16"/>
      <c r="H326" s="16"/>
      <c r="I326" s="16"/>
      <c r="J326" s="18"/>
      <c r="K326" s="18"/>
      <c r="L326" s="18"/>
      <c r="M326" s="20"/>
      <c r="N326" s="20"/>
      <c r="O326" s="230"/>
    </row>
    <row r="327" spans="1:15">
      <c r="A327" s="18"/>
      <c r="B327" s="18"/>
      <c r="C327" s="16"/>
      <c r="D327" s="209"/>
      <c r="E327" s="209"/>
      <c r="F327" s="16"/>
      <c r="G327" s="16"/>
      <c r="H327" s="16"/>
      <c r="I327" s="16"/>
      <c r="J327" s="18"/>
      <c r="K327" s="18"/>
      <c r="L327" s="18"/>
      <c r="M327" s="20"/>
      <c r="N327" s="20"/>
      <c r="O327" s="230"/>
    </row>
    <row r="328" spans="1:15">
      <c r="A328" s="18"/>
      <c r="B328" s="18"/>
      <c r="C328" s="16"/>
      <c r="D328" s="209"/>
      <c r="E328" s="209"/>
      <c r="F328" s="16"/>
      <c r="G328" s="16"/>
      <c r="H328" s="16"/>
      <c r="I328" s="16"/>
      <c r="J328" s="18"/>
      <c r="K328" s="18"/>
      <c r="L328" s="18"/>
      <c r="M328" s="20"/>
      <c r="N328" s="20"/>
      <c r="O328" s="230"/>
    </row>
    <row r="329" spans="1:15">
      <c r="A329" s="18"/>
      <c r="B329" s="18"/>
      <c r="C329" s="16"/>
      <c r="D329" s="209"/>
      <c r="E329" s="209"/>
      <c r="F329" s="16"/>
      <c r="G329" s="16"/>
      <c r="H329" s="16"/>
      <c r="I329" s="16"/>
      <c r="J329" s="18"/>
      <c r="K329" s="18"/>
      <c r="L329" s="18"/>
      <c r="M329" s="20"/>
      <c r="N329" s="20"/>
      <c r="O329" s="230"/>
    </row>
    <row r="330" spans="1:15">
      <c r="A330" s="18"/>
      <c r="B330" s="18"/>
      <c r="C330" s="16"/>
      <c r="D330" s="209"/>
      <c r="E330" s="209"/>
      <c r="F330" s="16"/>
      <c r="G330" s="16"/>
      <c r="H330" s="16"/>
      <c r="I330" s="16"/>
      <c r="J330" s="18"/>
      <c r="K330" s="18"/>
      <c r="L330" s="18"/>
      <c r="M330" s="20"/>
      <c r="N330" s="20"/>
      <c r="O330" s="230"/>
    </row>
    <row r="331" spans="1:15">
      <c r="A331" s="18"/>
      <c r="B331" s="18"/>
      <c r="C331" s="16"/>
      <c r="D331" s="209"/>
      <c r="E331" s="209"/>
      <c r="F331" s="16"/>
      <c r="G331" s="16"/>
      <c r="H331" s="16"/>
      <c r="I331" s="16"/>
      <c r="J331" s="18"/>
      <c r="K331" s="18"/>
      <c r="L331" s="18"/>
      <c r="M331" s="20"/>
      <c r="N331" s="20"/>
      <c r="O331" s="230"/>
    </row>
    <row r="332" spans="1:15">
      <c r="A332" s="18"/>
      <c r="B332" s="18"/>
      <c r="C332" s="16"/>
      <c r="D332" s="209"/>
      <c r="E332" s="209"/>
      <c r="F332" s="16"/>
      <c r="G332" s="16"/>
      <c r="H332" s="16"/>
      <c r="I332" s="16"/>
      <c r="J332" s="18"/>
      <c r="K332" s="18"/>
      <c r="L332" s="18"/>
      <c r="M332" s="20"/>
      <c r="N332" s="20"/>
      <c r="O332" s="230"/>
    </row>
    <row r="333" spans="1:15">
      <c r="A333" s="18"/>
      <c r="B333" s="18"/>
      <c r="C333" s="16"/>
      <c r="D333" s="209"/>
      <c r="E333" s="209"/>
      <c r="F333" s="16"/>
      <c r="G333" s="16"/>
      <c r="H333" s="16"/>
      <c r="I333" s="16"/>
      <c r="J333" s="18"/>
      <c r="K333" s="18"/>
      <c r="L333" s="18"/>
      <c r="M333" s="20"/>
      <c r="N333" s="20"/>
      <c r="O333" s="231"/>
    </row>
    <row r="334" spans="1:15">
      <c r="A334" s="18"/>
      <c r="B334" s="18"/>
      <c r="C334" s="16"/>
      <c r="D334" s="209"/>
      <c r="E334" s="209"/>
      <c r="F334" s="16"/>
      <c r="G334" s="16"/>
      <c r="H334" s="16"/>
      <c r="I334" s="16"/>
      <c r="J334" s="18"/>
      <c r="K334" s="18"/>
      <c r="L334" s="18"/>
      <c r="M334" s="20"/>
      <c r="N334" s="20"/>
      <c r="O334" s="231"/>
    </row>
    <row r="335" spans="1:15">
      <c r="A335" s="18"/>
      <c r="B335" s="18"/>
      <c r="C335" s="16"/>
      <c r="D335" s="209"/>
      <c r="E335" s="209"/>
      <c r="F335" s="16"/>
      <c r="G335" s="16"/>
      <c r="H335" s="16"/>
      <c r="I335" s="16"/>
      <c r="J335" s="18"/>
      <c r="K335" s="18"/>
      <c r="L335" s="18"/>
      <c r="M335" s="20"/>
      <c r="N335" s="20"/>
      <c r="O335" s="231"/>
    </row>
    <row r="336" spans="1:15">
      <c r="A336" s="18"/>
      <c r="B336" s="18"/>
      <c r="C336" s="16"/>
      <c r="D336" s="209"/>
      <c r="E336" s="209"/>
      <c r="F336" s="16"/>
      <c r="G336" s="16"/>
      <c r="H336" s="16"/>
      <c r="I336" s="16"/>
      <c r="J336" s="18"/>
      <c r="K336" s="18"/>
      <c r="L336" s="18"/>
      <c r="M336" s="20"/>
      <c r="N336" s="21"/>
      <c r="O336" s="231"/>
    </row>
    <row r="337" spans="1:15">
      <c r="A337" s="18"/>
      <c r="B337" s="18"/>
      <c r="C337" s="16"/>
      <c r="D337" s="209"/>
      <c r="E337" s="209"/>
      <c r="F337" s="16"/>
      <c r="G337" s="16"/>
      <c r="H337" s="16"/>
      <c r="I337" s="16"/>
      <c r="J337" s="18"/>
      <c r="K337" s="18"/>
      <c r="L337" s="18"/>
      <c r="M337" s="20"/>
      <c r="N337" s="21"/>
      <c r="O337" s="231"/>
    </row>
    <row r="338" spans="1:15">
      <c r="A338" s="18"/>
      <c r="B338" s="18"/>
      <c r="C338" s="16"/>
      <c r="D338" s="209"/>
      <c r="E338" s="209"/>
      <c r="F338" s="16"/>
      <c r="G338" s="16"/>
      <c r="H338" s="16"/>
      <c r="I338" s="16"/>
      <c r="J338" s="18"/>
      <c r="K338" s="18"/>
      <c r="L338" s="18"/>
      <c r="M338" s="20"/>
      <c r="N338" s="21"/>
      <c r="O338" s="231"/>
    </row>
    <row r="339" spans="1:15">
      <c r="A339" s="18"/>
      <c r="B339" s="18"/>
      <c r="C339" s="16"/>
      <c r="D339" s="209"/>
      <c r="E339" s="209"/>
      <c r="F339" s="16"/>
      <c r="G339" s="16"/>
      <c r="H339" s="16"/>
      <c r="I339" s="16"/>
      <c r="J339" s="18"/>
      <c r="K339" s="18"/>
      <c r="L339" s="18"/>
      <c r="M339" s="20"/>
      <c r="N339" s="21"/>
      <c r="O339" s="231"/>
    </row>
    <row r="340" spans="1:15">
      <c r="A340" s="18"/>
      <c r="B340" s="18"/>
      <c r="C340" s="16"/>
      <c r="D340" s="209"/>
      <c r="E340" s="209"/>
      <c r="F340" s="16"/>
      <c r="G340" s="16"/>
      <c r="H340" s="16"/>
      <c r="I340" s="16"/>
      <c r="J340" s="18"/>
      <c r="K340" s="18"/>
      <c r="L340" s="18"/>
      <c r="M340" s="20"/>
      <c r="N340" s="21"/>
      <c r="O340" s="231"/>
    </row>
    <row r="341" spans="1:15">
      <c r="A341" s="18"/>
      <c r="B341" s="18"/>
      <c r="C341" s="16"/>
      <c r="D341" s="209"/>
      <c r="E341" s="209"/>
      <c r="F341" s="16"/>
      <c r="G341" s="16"/>
      <c r="H341" s="16"/>
      <c r="I341" s="16"/>
      <c r="J341" s="18"/>
      <c r="K341" s="18"/>
      <c r="L341" s="18"/>
      <c r="M341" s="20"/>
      <c r="N341" s="21"/>
      <c r="O341" s="231"/>
    </row>
    <row r="342" spans="1:15">
      <c r="A342" s="18"/>
      <c r="B342" s="18"/>
      <c r="C342" s="16"/>
      <c r="D342" s="209"/>
      <c r="E342" s="209"/>
      <c r="F342" s="16"/>
      <c r="G342" s="16"/>
      <c r="H342" s="16"/>
      <c r="I342" s="16"/>
      <c r="J342" s="18"/>
      <c r="K342" s="18"/>
      <c r="L342" s="18"/>
      <c r="M342" s="20"/>
      <c r="N342" s="21"/>
      <c r="O342" s="231"/>
    </row>
    <row r="343" spans="1:15">
      <c r="A343" s="18"/>
      <c r="B343" s="18"/>
      <c r="C343" s="16"/>
      <c r="D343" s="209"/>
      <c r="E343" s="209"/>
      <c r="F343" s="16"/>
      <c r="G343" s="16"/>
      <c r="H343" s="16"/>
      <c r="I343" s="16"/>
      <c r="J343" s="18"/>
      <c r="K343" s="18"/>
      <c r="L343" s="18"/>
      <c r="M343" s="20"/>
      <c r="N343" s="21"/>
      <c r="O343" s="231"/>
    </row>
    <row r="344" spans="1:15">
      <c r="A344" s="18"/>
      <c r="B344" s="18"/>
      <c r="C344" s="16"/>
      <c r="D344" s="209"/>
      <c r="E344" s="209"/>
      <c r="F344" s="16"/>
      <c r="G344" s="16"/>
      <c r="H344" s="16"/>
      <c r="I344" s="16"/>
      <c r="J344" s="18"/>
      <c r="K344" s="18"/>
      <c r="L344" s="18"/>
      <c r="M344" s="20"/>
      <c r="N344" s="21"/>
      <c r="O344" s="231"/>
    </row>
    <row r="345" spans="1:15">
      <c r="A345" s="18"/>
      <c r="B345" s="18"/>
      <c r="C345" s="16"/>
      <c r="D345" s="209"/>
      <c r="E345" s="209"/>
      <c r="F345" s="16"/>
      <c r="G345" s="16"/>
      <c r="H345" s="16"/>
      <c r="I345" s="16"/>
      <c r="J345" s="18"/>
      <c r="K345" s="18"/>
      <c r="L345" s="18"/>
      <c r="M345" s="20"/>
      <c r="N345" s="21"/>
      <c r="O345" s="231"/>
    </row>
    <row r="346" spans="1:15">
      <c r="A346" s="18"/>
      <c r="B346" s="18"/>
      <c r="C346" s="16"/>
      <c r="D346" s="209"/>
      <c r="E346" s="209"/>
      <c r="F346" s="16"/>
      <c r="G346" s="16"/>
      <c r="H346" s="16"/>
      <c r="I346" s="16"/>
      <c r="J346" s="18"/>
      <c r="K346" s="18"/>
      <c r="L346" s="18"/>
      <c r="M346" s="20"/>
      <c r="N346" s="21"/>
      <c r="O346" s="231"/>
    </row>
    <row r="347" spans="1:15">
      <c r="A347" s="18"/>
      <c r="B347" s="18"/>
      <c r="C347" s="16"/>
      <c r="D347" s="209"/>
      <c r="E347" s="209"/>
      <c r="F347" s="16"/>
      <c r="G347" s="16"/>
      <c r="H347" s="16"/>
      <c r="I347" s="16"/>
      <c r="J347" s="18"/>
      <c r="K347" s="18"/>
      <c r="L347" s="18"/>
      <c r="M347" s="20"/>
      <c r="N347" s="21"/>
      <c r="O347" s="231"/>
    </row>
    <row r="348" spans="1:15">
      <c r="A348" s="18"/>
      <c r="B348" s="18"/>
      <c r="C348" s="16"/>
      <c r="D348" s="209"/>
      <c r="E348" s="209"/>
      <c r="F348" s="16"/>
      <c r="G348" s="16"/>
      <c r="H348" s="16"/>
      <c r="I348" s="16"/>
      <c r="J348" s="18"/>
      <c r="K348" s="18"/>
      <c r="L348" s="18"/>
      <c r="M348" s="20"/>
      <c r="N348" s="21"/>
      <c r="O348" s="231"/>
    </row>
    <row r="349" spans="1:15">
      <c r="A349" s="18"/>
      <c r="B349" s="18"/>
      <c r="C349" s="16"/>
      <c r="D349" s="209"/>
      <c r="E349" s="209"/>
      <c r="F349" s="16"/>
      <c r="G349" s="16"/>
      <c r="H349" s="16"/>
      <c r="I349" s="16"/>
      <c r="J349" s="18"/>
      <c r="K349" s="18"/>
      <c r="L349" s="18"/>
      <c r="M349" s="20"/>
      <c r="O349" s="231"/>
    </row>
    <row r="350" spans="1:15">
      <c r="A350" s="18"/>
      <c r="B350" s="18"/>
      <c r="C350" s="16"/>
      <c r="D350" s="209"/>
      <c r="E350" s="209"/>
      <c r="F350" s="16"/>
      <c r="G350" s="16"/>
      <c r="H350" s="16"/>
      <c r="I350" s="16"/>
      <c r="J350" s="18"/>
      <c r="K350" s="18"/>
      <c r="L350" s="18"/>
      <c r="M350" s="20"/>
      <c r="O350" s="231"/>
    </row>
    <row r="351" spans="1:15">
      <c r="A351" s="18"/>
      <c r="B351" s="18"/>
      <c r="C351" s="16"/>
      <c r="D351" s="209"/>
      <c r="E351" s="209"/>
      <c r="F351" s="16"/>
      <c r="G351" s="16"/>
      <c r="H351" s="16"/>
      <c r="I351" s="16"/>
      <c r="J351" s="16"/>
      <c r="K351" s="18"/>
      <c r="L351" s="18"/>
      <c r="M351" s="21"/>
      <c r="O351" s="231"/>
    </row>
    <row r="352" spans="1:15">
      <c r="A352" s="18"/>
      <c r="B352" s="18"/>
      <c r="C352" s="16"/>
      <c r="D352" s="209"/>
      <c r="E352" s="209"/>
      <c r="F352" s="16"/>
      <c r="G352" s="16"/>
      <c r="H352" s="16"/>
      <c r="I352" s="16"/>
      <c r="J352" s="16"/>
      <c r="K352" s="18"/>
      <c r="L352" s="18"/>
      <c r="M352" s="21"/>
      <c r="O352" s="231"/>
    </row>
    <row r="353" spans="1:15">
      <c r="A353" s="18"/>
      <c r="B353" s="18"/>
      <c r="C353" s="16"/>
      <c r="D353" s="16"/>
      <c r="E353" s="16"/>
      <c r="F353" s="16"/>
      <c r="G353" s="16"/>
      <c r="H353" s="16"/>
      <c r="I353" s="16"/>
      <c r="J353" s="16"/>
      <c r="K353" s="18"/>
      <c r="L353" s="18"/>
      <c r="M353" s="21"/>
      <c r="O353" s="231"/>
    </row>
    <row r="354" spans="1:15">
      <c r="A354" s="18"/>
      <c r="B354" s="18"/>
      <c r="C354" s="16"/>
      <c r="D354" s="16"/>
      <c r="E354" s="16"/>
      <c r="F354" s="16"/>
      <c r="G354" s="16"/>
      <c r="H354" s="16"/>
      <c r="I354" s="16"/>
      <c r="J354" s="16"/>
      <c r="K354" s="18"/>
      <c r="L354" s="18"/>
      <c r="M354" s="21"/>
      <c r="O354" s="231"/>
    </row>
    <row r="355" spans="1:15">
      <c r="A355" s="18"/>
      <c r="B355" s="18"/>
      <c r="C355" s="16"/>
      <c r="D355" s="16"/>
      <c r="E355" s="16"/>
      <c r="F355" s="16"/>
      <c r="G355" s="16"/>
      <c r="H355" s="16"/>
      <c r="I355" s="16"/>
      <c r="J355" s="16"/>
      <c r="K355" s="18"/>
      <c r="L355" s="18"/>
      <c r="M355" s="21"/>
      <c r="O355" s="231"/>
    </row>
    <row r="356" spans="1:15">
      <c r="A356" s="18"/>
      <c r="B356" s="18"/>
      <c r="C356" s="16"/>
      <c r="D356" s="16"/>
      <c r="E356" s="16"/>
      <c r="F356" s="16"/>
      <c r="G356" s="16"/>
      <c r="H356" s="16"/>
      <c r="I356" s="16"/>
      <c r="J356" s="16"/>
      <c r="K356" s="18"/>
      <c r="L356" s="18"/>
      <c r="M356" s="21"/>
      <c r="O356" s="231"/>
    </row>
    <row r="357" spans="1:15">
      <c r="A357" s="18"/>
      <c r="B357" s="18"/>
      <c r="C357" s="16"/>
      <c r="D357" s="16"/>
      <c r="E357" s="16"/>
      <c r="F357" s="16"/>
      <c r="G357" s="16"/>
      <c r="H357" s="16"/>
      <c r="I357" s="16"/>
      <c r="J357" s="16"/>
      <c r="K357" s="18"/>
      <c r="L357" s="18"/>
      <c r="M357" s="21"/>
      <c r="O357" s="231"/>
    </row>
    <row r="358" spans="1:15">
      <c r="A358" s="18"/>
      <c r="B358" s="18"/>
      <c r="C358" s="16"/>
      <c r="D358" s="16"/>
      <c r="E358" s="16"/>
      <c r="F358" s="16"/>
      <c r="G358" s="16"/>
      <c r="H358" s="16"/>
      <c r="I358" s="16"/>
      <c r="J358" s="16"/>
      <c r="K358" s="18"/>
      <c r="L358" s="18"/>
      <c r="M358" s="21"/>
      <c r="O358" s="231"/>
    </row>
    <row r="359" spans="1:15">
      <c r="A359" s="18"/>
      <c r="B359" s="18"/>
      <c r="C359" s="16"/>
      <c r="D359" s="16"/>
      <c r="E359" s="16"/>
      <c r="F359" s="16"/>
      <c r="G359" s="16"/>
      <c r="H359" s="16"/>
      <c r="I359" s="16"/>
      <c r="J359" s="16"/>
      <c r="K359" s="18"/>
      <c r="L359" s="18"/>
      <c r="M359" s="21"/>
      <c r="O359" s="231"/>
    </row>
    <row r="360" spans="1:15">
      <c r="A360" s="18"/>
      <c r="B360" s="18"/>
      <c r="C360" s="16"/>
      <c r="D360" s="16"/>
      <c r="E360" s="16"/>
      <c r="F360" s="16"/>
      <c r="G360" s="16"/>
      <c r="H360" s="16"/>
      <c r="I360" s="16"/>
      <c r="J360" s="16"/>
      <c r="K360" s="18"/>
      <c r="L360" s="18"/>
      <c r="M360" s="21"/>
      <c r="O360" s="231"/>
    </row>
    <row r="361" spans="1:15">
      <c r="A361" s="18"/>
      <c r="B361" s="18"/>
      <c r="C361" s="16"/>
      <c r="D361" s="16"/>
      <c r="E361" s="16"/>
      <c r="F361" s="16"/>
      <c r="G361" s="16"/>
      <c r="H361" s="16"/>
      <c r="I361" s="16"/>
      <c r="J361" s="16"/>
      <c r="K361" s="18"/>
      <c r="L361" s="18"/>
      <c r="M361" s="21"/>
      <c r="O361" s="231"/>
    </row>
    <row r="362" spans="1:15">
      <c r="A362" s="18"/>
      <c r="B362" s="18"/>
      <c r="C362" s="16"/>
      <c r="D362" s="16"/>
      <c r="E362" s="16"/>
      <c r="F362" s="16"/>
      <c r="G362" s="16"/>
      <c r="H362" s="16"/>
      <c r="I362" s="16"/>
      <c r="J362" s="16"/>
      <c r="K362" s="18"/>
      <c r="L362" s="18"/>
      <c r="M362" s="21"/>
      <c r="O362" s="231"/>
    </row>
    <row r="363" spans="1:15">
      <c r="A363" s="18"/>
      <c r="B363" s="18"/>
      <c r="C363" s="16"/>
      <c r="D363" s="16"/>
      <c r="E363" s="16"/>
      <c r="F363" s="16"/>
      <c r="G363" s="16"/>
      <c r="H363" s="16"/>
      <c r="I363" s="16"/>
      <c r="J363" s="16"/>
      <c r="K363" s="18"/>
      <c r="L363" s="18"/>
      <c r="M363" s="21"/>
      <c r="O363" s="231"/>
    </row>
    <row r="364" spans="1:15">
      <c r="A364" s="18"/>
      <c r="B364" s="18"/>
      <c r="C364" s="16"/>
      <c r="D364" s="16"/>
      <c r="E364" s="16"/>
      <c r="F364" s="16"/>
      <c r="G364" s="16"/>
      <c r="H364" s="16"/>
      <c r="I364" s="16"/>
      <c r="J364" s="16"/>
      <c r="K364" s="18"/>
      <c r="L364" s="18"/>
      <c r="M364" s="21"/>
      <c r="O364" s="231"/>
    </row>
    <row r="365" spans="1:15">
      <c r="A365" s="18"/>
      <c r="B365" s="18"/>
      <c r="C365" s="16"/>
      <c r="D365" s="209"/>
      <c r="E365" s="209"/>
      <c r="F365" s="16"/>
      <c r="G365" s="16"/>
      <c r="H365" s="16"/>
      <c r="I365" s="16"/>
      <c r="J365" s="18"/>
      <c r="K365" s="18"/>
      <c r="L365" s="18"/>
      <c r="O365" s="231"/>
    </row>
    <row r="366" spans="1:15">
      <c r="A366" s="18"/>
      <c r="B366" s="18"/>
      <c r="C366" s="16"/>
      <c r="D366" s="209"/>
      <c r="E366" s="209"/>
      <c r="F366" s="16"/>
      <c r="G366" s="16"/>
      <c r="H366" s="16"/>
      <c r="I366" s="16"/>
      <c r="J366" s="18"/>
      <c r="K366" s="18"/>
      <c r="L366" s="18"/>
      <c r="O366" s="231"/>
    </row>
    <row r="367" spans="1:15">
      <c r="A367" s="18"/>
      <c r="B367" s="18"/>
      <c r="C367" s="16"/>
      <c r="D367" s="209"/>
      <c r="E367" s="209"/>
      <c r="F367" s="16"/>
      <c r="G367" s="16"/>
      <c r="H367" s="16"/>
      <c r="I367" s="16"/>
      <c r="J367" s="18"/>
      <c r="K367" s="18"/>
      <c r="L367" s="18"/>
      <c r="O367" s="231"/>
    </row>
    <row r="368" spans="1:15">
      <c r="A368" s="18"/>
      <c r="B368" s="18"/>
      <c r="C368" s="16"/>
      <c r="D368" s="209"/>
      <c r="E368" s="209"/>
      <c r="F368" s="16"/>
      <c r="G368" s="16"/>
      <c r="H368" s="16"/>
      <c r="I368" s="16"/>
      <c r="J368" s="18"/>
      <c r="K368" s="18"/>
      <c r="L368" s="18"/>
      <c r="O368" s="231"/>
    </row>
    <row r="369" spans="1:15">
      <c r="A369" s="18"/>
      <c r="B369" s="18"/>
      <c r="C369" s="16"/>
      <c r="D369" s="209"/>
      <c r="E369" s="209"/>
      <c r="F369" s="16"/>
      <c r="G369" s="16"/>
      <c r="H369" s="16"/>
      <c r="I369" s="16"/>
      <c r="J369" s="18"/>
      <c r="K369" s="18"/>
      <c r="L369" s="18"/>
      <c r="O369" s="231"/>
    </row>
    <row r="370" spans="1:15">
      <c r="A370" s="18"/>
      <c r="B370" s="18"/>
      <c r="C370" s="16"/>
      <c r="D370" s="209"/>
      <c r="E370" s="209"/>
      <c r="F370" s="16"/>
      <c r="G370" s="16"/>
      <c r="H370" s="16"/>
      <c r="I370" s="16"/>
      <c r="J370" s="18"/>
      <c r="K370" s="18"/>
      <c r="L370" s="18"/>
      <c r="O370" s="231"/>
    </row>
    <row r="371" spans="1:15">
      <c r="A371" s="18"/>
      <c r="B371" s="18"/>
      <c r="C371" s="16"/>
      <c r="D371" s="209"/>
      <c r="E371" s="209"/>
      <c r="F371" s="16"/>
      <c r="G371" s="16"/>
      <c r="H371" s="16"/>
      <c r="I371" s="16"/>
      <c r="J371" s="18"/>
      <c r="K371" s="18"/>
      <c r="L371" s="18"/>
      <c r="O371" s="231"/>
    </row>
    <row r="372" spans="1:15">
      <c r="A372" s="18"/>
      <c r="B372" s="18"/>
      <c r="C372" s="16"/>
      <c r="D372" s="209"/>
      <c r="E372" s="209"/>
      <c r="F372" s="16"/>
      <c r="G372" s="16"/>
      <c r="H372" s="16"/>
      <c r="I372" s="16"/>
      <c r="J372" s="18"/>
      <c r="K372" s="18"/>
      <c r="L372" s="18"/>
      <c r="O372" s="231"/>
    </row>
    <row r="373" spans="1:15">
      <c r="A373" s="18"/>
      <c r="B373" s="18"/>
      <c r="C373" s="16"/>
      <c r="D373" s="209"/>
      <c r="E373" s="209"/>
      <c r="F373" s="16"/>
      <c r="G373" s="16"/>
      <c r="H373" s="16"/>
      <c r="I373" s="16"/>
      <c r="J373" s="18"/>
      <c r="K373" s="18"/>
      <c r="L373" s="18"/>
      <c r="O373" s="231"/>
    </row>
    <row r="374" spans="1:15">
      <c r="A374" s="18"/>
      <c r="B374" s="18"/>
      <c r="C374" s="16"/>
      <c r="D374" s="209"/>
      <c r="E374" s="209"/>
      <c r="F374" s="16"/>
      <c r="G374" s="16"/>
      <c r="H374" s="16"/>
      <c r="I374" s="16"/>
      <c r="J374" s="18"/>
      <c r="K374" s="18"/>
      <c r="L374" s="18"/>
      <c r="O374" s="231"/>
    </row>
    <row r="375" spans="1:15">
      <c r="A375" s="18"/>
      <c r="B375" s="18"/>
      <c r="C375" s="16"/>
      <c r="D375" s="209"/>
      <c r="E375" s="209"/>
      <c r="F375" s="16"/>
      <c r="G375" s="16"/>
      <c r="H375" s="16"/>
      <c r="I375" s="16"/>
      <c r="J375" s="18"/>
      <c r="K375" s="18"/>
      <c r="L375" s="18"/>
      <c r="O375" s="231"/>
    </row>
    <row r="376" spans="1:15">
      <c r="A376" s="18"/>
      <c r="B376" s="18"/>
      <c r="C376" s="16"/>
      <c r="D376" s="209"/>
      <c r="E376" s="209"/>
      <c r="F376" s="16"/>
      <c r="G376" s="16"/>
      <c r="H376" s="16"/>
      <c r="I376" s="16"/>
      <c r="J376" s="18"/>
      <c r="K376" s="18"/>
      <c r="L376" s="18"/>
      <c r="O376" s="231"/>
    </row>
    <row r="377" spans="1:15">
      <c r="A377" s="18"/>
      <c r="B377" s="18"/>
      <c r="C377" s="16"/>
      <c r="D377" s="209"/>
      <c r="E377" s="209"/>
      <c r="F377" s="16"/>
      <c r="G377" s="16"/>
      <c r="H377" s="16"/>
      <c r="I377" s="16"/>
      <c r="J377" s="18"/>
      <c r="K377" s="18"/>
      <c r="L377" s="18"/>
      <c r="O377" s="231"/>
    </row>
    <row r="378" spans="1:15">
      <c r="A378" s="18"/>
      <c r="B378" s="18"/>
      <c r="C378" s="16"/>
      <c r="D378" s="209"/>
      <c r="E378" s="209"/>
      <c r="F378" s="16"/>
      <c r="G378" s="16"/>
      <c r="H378" s="16"/>
      <c r="I378" s="16"/>
      <c r="J378" s="18"/>
      <c r="K378" s="18"/>
      <c r="L378" s="18"/>
      <c r="O378" s="231"/>
    </row>
    <row r="379" spans="1:15">
      <c r="A379" s="18"/>
      <c r="B379" s="18"/>
      <c r="C379" s="16"/>
      <c r="D379" s="209"/>
      <c r="E379" s="209"/>
      <c r="F379" s="16"/>
      <c r="G379" s="16"/>
      <c r="H379" s="16"/>
      <c r="I379" s="16"/>
      <c r="J379" s="18"/>
      <c r="K379" s="18"/>
      <c r="L379" s="18"/>
      <c r="O379" s="231"/>
    </row>
    <row r="380" spans="1:15">
      <c r="A380" s="18"/>
      <c r="B380" s="18"/>
      <c r="C380" s="16"/>
      <c r="D380" s="209"/>
      <c r="E380" s="209"/>
      <c r="F380" s="16"/>
      <c r="G380" s="16"/>
      <c r="H380" s="16"/>
      <c r="I380" s="16"/>
      <c r="J380" s="18"/>
      <c r="K380" s="18"/>
      <c r="L380" s="18"/>
      <c r="O380" s="231"/>
    </row>
    <row r="381" spans="1:15">
      <c r="A381" s="18"/>
      <c r="B381" s="18"/>
      <c r="C381" s="16"/>
      <c r="D381" s="209"/>
      <c r="E381" s="209"/>
      <c r="F381" s="16"/>
      <c r="G381" s="16"/>
      <c r="H381" s="16"/>
      <c r="I381" s="16"/>
      <c r="J381" s="18"/>
      <c r="K381" s="18"/>
      <c r="L381" s="18"/>
      <c r="O381" s="231"/>
    </row>
    <row r="382" spans="1:15">
      <c r="A382" s="18"/>
      <c r="B382" s="18"/>
      <c r="C382" s="16"/>
      <c r="D382" s="209"/>
      <c r="E382" s="209"/>
      <c r="F382" s="16"/>
      <c r="G382" s="16"/>
      <c r="H382" s="16"/>
      <c r="I382" s="16"/>
      <c r="J382" s="18"/>
      <c r="K382" s="18"/>
      <c r="L382" s="18"/>
      <c r="O382" s="231"/>
    </row>
    <row r="383" spans="1:15">
      <c r="A383" s="18"/>
      <c r="B383" s="18"/>
      <c r="C383" s="16"/>
      <c r="D383" s="209"/>
      <c r="E383" s="209"/>
      <c r="F383" s="16"/>
      <c r="G383" s="16"/>
      <c r="H383" s="16"/>
      <c r="I383" s="16"/>
      <c r="J383" s="18"/>
      <c r="K383" s="18"/>
      <c r="L383" s="18"/>
      <c r="O383" s="231"/>
    </row>
    <row r="384" spans="1:15">
      <c r="A384" s="18"/>
      <c r="B384" s="18"/>
      <c r="C384" s="16"/>
      <c r="D384" s="209"/>
      <c r="E384" s="209"/>
      <c r="F384" s="16"/>
      <c r="G384" s="16"/>
      <c r="H384" s="16"/>
      <c r="I384" s="16"/>
      <c r="J384" s="18"/>
      <c r="K384" s="18"/>
      <c r="L384" s="18"/>
      <c r="O384" s="231"/>
    </row>
    <row r="385" spans="1:15">
      <c r="A385" s="18"/>
      <c r="B385" s="18"/>
      <c r="C385" s="16"/>
      <c r="D385" s="209"/>
      <c r="E385" s="209"/>
      <c r="F385" s="16"/>
      <c r="G385" s="16"/>
      <c r="H385" s="16"/>
      <c r="I385" s="16"/>
      <c r="J385" s="18"/>
      <c r="K385" s="18"/>
      <c r="L385" s="18"/>
      <c r="O385" s="231"/>
    </row>
    <row r="386" spans="1:15">
      <c r="A386" s="18"/>
      <c r="B386" s="18"/>
      <c r="C386" s="16"/>
      <c r="D386" s="209"/>
      <c r="E386" s="209"/>
      <c r="F386" s="16"/>
      <c r="G386" s="16"/>
      <c r="H386" s="16"/>
      <c r="I386" s="16"/>
      <c r="J386" s="18"/>
      <c r="K386" s="18"/>
      <c r="L386" s="18"/>
      <c r="O386" s="231"/>
    </row>
    <row r="387" spans="1:15">
      <c r="A387" s="18"/>
      <c r="B387" s="18"/>
      <c r="C387" s="16"/>
      <c r="D387" s="209"/>
      <c r="E387" s="209"/>
      <c r="F387" s="16"/>
      <c r="G387" s="16"/>
      <c r="H387" s="16"/>
      <c r="I387" s="16"/>
      <c r="J387" s="18"/>
      <c r="K387" s="18"/>
      <c r="L387" s="18"/>
      <c r="O387" s="231"/>
    </row>
    <row r="388" spans="1:15">
      <c r="A388" s="18"/>
      <c r="B388" s="18"/>
      <c r="C388" s="16"/>
      <c r="D388" s="209"/>
      <c r="E388" s="209"/>
      <c r="F388" s="16"/>
      <c r="G388" s="16"/>
      <c r="H388" s="16"/>
      <c r="I388" s="16"/>
      <c r="J388" s="18"/>
      <c r="K388" s="18"/>
      <c r="L388" s="18"/>
      <c r="O388" s="231"/>
    </row>
    <row r="389" spans="1:15">
      <c r="A389" s="18"/>
      <c r="B389" s="18"/>
      <c r="C389" s="16"/>
      <c r="D389" s="209"/>
      <c r="E389" s="209"/>
      <c r="F389" s="16"/>
      <c r="G389" s="16"/>
      <c r="H389" s="16"/>
      <c r="I389" s="16"/>
      <c r="J389" s="18"/>
      <c r="K389" s="18"/>
      <c r="L389" s="18"/>
      <c r="O389" s="231"/>
    </row>
    <row r="390" spans="1:15">
      <c r="A390" s="18"/>
      <c r="B390" s="18"/>
      <c r="C390" s="16"/>
      <c r="D390" s="209"/>
      <c r="E390" s="209"/>
      <c r="F390" s="16"/>
      <c r="G390" s="16"/>
      <c r="H390" s="16"/>
      <c r="I390" s="16"/>
      <c r="J390" s="18"/>
      <c r="K390" s="18"/>
      <c r="L390" s="18"/>
      <c r="O390" s="231"/>
    </row>
    <row r="391" spans="1:15">
      <c r="A391" s="18"/>
      <c r="B391" s="18"/>
      <c r="C391" s="16"/>
      <c r="D391" s="209"/>
      <c r="E391" s="209"/>
      <c r="F391" s="16"/>
      <c r="G391" s="16"/>
      <c r="H391" s="16"/>
      <c r="I391" s="16"/>
      <c r="J391" s="18"/>
      <c r="K391" s="18"/>
      <c r="L391" s="18"/>
      <c r="O391" s="231"/>
    </row>
    <row r="392" spans="1:15">
      <c r="A392" s="18"/>
      <c r="B392" s="18"/>
      <c r="C392" s="16"/>
      <c r="D392" s="209"/>
      <c r="E392" s="209"/>
      <c r="F392" s="16"/>
      <c r="G392" s="16"/>
      <c r="H392" s="16"/>
      <c r="I392" s="16"/>
      <c r="J392" s="18"/>
      <c r="K392" s="18"/>
      <c r="L392" s="18"/>
      <c r="O392" s="231"/>
    </row>
    <row r="393" spans="1:15">
      <c r="A393" s="18"/>
      <c r="B393" s="18"/>
      <c r="C393" s="16"/>
      <c r="D393" s="209"/>
      <c r="E393" s="209"/>
      <c r="F393" s="16"/>
      <c r="G393" s="16"/>
      <c r="H393" s="16"/>
      <c r="I393" s="16"/>
      <c r="J393" s="18"/>
      <c r="K393" s="18"/>
      <c r="L393" s="18"/>
      <c r="O393" s="231"/>
    </row>
    <row r="394" spans="1:15">
      <c r="A394" s="18"/>
      <c r="B394" s="18"/>
      <c r="C394" s="16"/>
      <c r="D394" s="209"/>
      <c r="E394" s="209"/>
      <c r="F394" s="16"/>
      <c r="G394" s="16"/>
      <c r="H394" s="16"/>
      <c r="I394" s="16"/>
      <c r="J394" s="18"/>
      <c r="K394" s="18"/>
      <c r="L394" s="18"/>
      <c r="O394" s="231"/>
    </row>
    <row r="395" spans="1:15">
      <c r="A395" s="18"/>
      <c r="B395" s="18"/>
      <c r="C395" s="16"/>
      <c r="D395" s="209"/>
      <c r="E395" s="209"/>
      <c r="F395" s="16"/>
      <c r="G395" s="16"/>
      <c r="H395" s="16"/>
      <c r="I395" s="16"/>
      <c r="J395" s="18"/>
      <c r="K395" s="18"/>
      <c r="L395" s="18"/>
      <c r="O395" s="231"/>
    </row>
    <row r="396" spans="1:15">
      <c r="A396" s="18"/>
      <c r="B396" s="18"/>
      <c r="C396" s="16"/>
      <c r="D396" s="209"/>
      <c r="E396" s="209"/>
      <c r="F396" s="16"/>
      <c r="G396" s="16"/>
      <c r="H396" s="16"/>
      <c r="I396" s="16"/>
      <c r="J396" s="18"/>
      <c r="K396" s="18"/>
      <c r="L396" s="18"/>
      <c r="O396" s="231"/>
    </row>
    <row r="397" spans="1:15">
      <c r="A397" s="18"/>
      <c r="B397" s="18"/>
      <c r="C397" s="16"/>
      <c r="D397" s="209"/>
      <c r="E397" s="209"/>
      <c r="F397" s="16"/>
      <c r="G397" s="16"/>
      <c r="H397" s="16"/>
      <c r="I397" s="16"/>
      <c r="J397" s="18"/>
      <c r="K397" s="18"/>
      <c r="L397" s="18"/>
      <c r="O397" s="231"/>
    </row>
    <row r="398" spans="1:15">
      <c r="A398" s="18"/>
      <c r="B398" s="18"/>
      <c r="C398" s="16"/>
      <c r="D398" s="209"/>
      <c r="E398" s="209"/>
      <c r="F398" s="16"/>
      <c r="G398" s="16"/>
      <c r="H398" s="16"/>
      <c r="I398" s="16"/>
      <c r="J398" s="18"/>
      <c r="K398" s="18"/>
      <c r="L398" s="18"/>
      <c r="O398" s="231"/>
    </row>
    <row r="399" spans="1:15">
      <c r="A399" s="18"/>
      <c r="B399" s="18"/>
      <c r="C399" s="16"/>
      <c r="D399" s="209"/>
      <c r="E399" s="209"/>
      <c r="F399" s="16"/>
      <c r="G399" s="16"/>
      <c r="H399" s="16"/>
      <c r="I399" s="16"/>
      <c r="J399" s="18"/>
      <c r="K399" s="221"/>
      <c r="L399" s="221"/>
      <c r="O399" s="231"/>
    </row>
    <row r="400" spans="1:15">
      <c r="A400" s="18"/>
      <c r="B400" s="18"/>
      <c r="C400" s="16"/>
      <c r="D400" s="209"/>
      <c r="E400" s="209"/>
      <c r="F400" s="16"/>
      <c r="G400" s="16"/>
      <c r="H400" s="16"/>
      <c r="I400" s="16"/>
      <c r="J400" s="18"/>
      <c r="K400" s="221"/>
      <c r="L400" s="221"/>
      <c r="O400" s="231"/>
    </row>
    <row r="401" spans="1:15">
      <c r="A401" s="18"/>
      <c r="B401" s="18"/>
      <c r="C401" s="16"/>
      <c r="D401" s="209"/>
      <c r="E401" s="209"/>
      <c r="F401" s="16"/>
      <c r="G401" s="16"/>
      <c r="H401" s="16"/>
      <c r="I401" s="16"/>
      <c r="J401" s="18"/>
      <c r="K401" s="221"/>
      <c r="L401" s="221"/>
      <c r="O401" s="231"/>
    </row>
    <row r="402" spans="1:15">
      <c r="A402" s="18"/>
      <c r="B402" s="18"/>
      <c r="C402" s="16"/>
      <c r="D402" s="209"/>
      <c r="E402" s="209"/>
      <c r="F402" s="16"/>
      <c r="G402" s="16"/>
      <c r="H402" s="16"/>
      <c r="I402" s="16"/>
      <c r="J402" s="18"/>
      <c r="K402" s="221"/>
      <c r="L402" s="221"/>
      <c r="O402" s="231"/>
    </row>
    <row r="403" spans="1:15">
      <c r="A403" s="18"/>
      <c r="B403" s="18"/>
      <c r="C403" s="16"/>
      <c r="D403" s="209"/>
      <c r="E403" s="209"/>
      <c r="F403" s="16"/>
      <c r="G403" s="16"/>
      <c r="H403" s="16"/>
      <c r="I403" s="16"/>
      <c r="J403" s="18"/>
      <c r="K403" s="221"/>
      <c r="L403" s="221"/>
      <c r="O403" s="231"/>
    </row>
    <row r="404" spans="1:15">
      <c r="A404" s="18"/>
      <c r="B404" s="18"/>
      <c r="C404" s="16"/>
      <c r="D404" s="209"/>
      <c r="E404" s="209"/>
      <c r="F404" s="16"/>
      <c r="G404" s="16"/>
      <c r="H404" s="16"/>
      <c r="I404" s="16"/>
      <c r="J404" s="18"/>
      <c r="K404" s="221"/>
      <c r="L404" s="221"/>
      <c r="O404" s="231"/>
    </row>
    <row r="405" spans="1:15">
      <c r="A405" s="18"/>
      <c r="B405" s="18"/>
      <c r="C405" s="16"/>
      <c r="D405" s="209"/>
      <c r="E405" s="209"/>
      <c r="F405" s="16"/>
      <c r="G405" s="16"/>
      <c r="H405" s="16"/>
      <c r="I405" s="16"/>
      <c r="J405" s="18"/>
      <c r="K405" s="221"/>
      <c r="L405" s="221"/>
      <c r="O405" s="231"/>
    </row>
    <row r="406" spans="1:15">
      <c r="A406" s="18"/>
      <c r="B406" s="18"/>
      <c r="C406" s="16"/>
      <c r="D406" s="209"/>
      <c r="E406" s="209"/>
      <c r="F406" s="16"/>
      <c r="G406" s="16"/>
      <c r="H406" s="16"/>
      <c r="I406" s="16"/>
      <c r="J406" s="18"/>
      <c r="K406" s="221"/>
      <c r="L406" s="221"/>
      <c r="O406" s="231"/>
    </row>
    <row r="407" spans="1:15">
      <c r="A407" s="18"/>
      <c r="B407" s="18"/>
      <c r="C407" s="16"/>
      <c r="D407" s="209"/>
      <c r="E407" s="209"/>
      <c r="F407" s="16"/>
      <c r="G407" s="16"/>
      <c r="H407" s="16"/>
      <c r="I407" s="16"/>
      <c r="J407" s="18"/>
      <c r="K407" s="221"/>
      <c r="L407" s="221"/>
      <c r="O407" s="231"/>
    </row>
    <row r="408" spans="1:15">
      <c r="A408" s="18"/>
      <c r="B408" s="18"/>
      <c r="C408" s="16"/>
      <c r="D408" s="209"/>
      <c r="E408" s="209"/>
      <c r="F408" s="16"/>
      <c r="G408" s="16"/>
      <c r="H408" s="16"/>
      <c r="I408" s="16"/>
      <c r="J408" s="18"/>
      <c r="K408" s="221"/>
      <c r="L408" s="221"/>
      <c r="O408" s="231"/>
    </row>
    <row r="409" spans="1:15">
      <c r="A409" s="18"/>
      <c r="B409" s="18"/>
      <c r="C409" s="16"/>
      <c r="D409" s="209"/>
      <c r="E409" s="209"/>
      <c r="F409" s="16"/>
      <c r="G409" s="16"/>
      <c r="H409" s="16"/>
      <c r="I409" s="16"/>
      <c r="J409" s="18"/>
      <c r="K409" s="221"/>
      <c r="L409" s="221"/>
      <c r="O409" s="231"/>
    </row>
    <row r="410" spans="1:15">
      <c r="A410" s="18"/>
      <c r="B410" s="18"/>
      <c r="C410" s="16"/>
      <c r="D410" s="209"/>
      <c r="E410" s="209"/>
      <c r="F410" s="16"/>
      <c r="G410" s="16"/>
      <c r="H410" s="16"/>
      <c r="I410" s="16"/>
      <c r="J410" s="18"/>
      <c r="K410" s="221"/>
      <c r="L410" s="221"/>
      <c r="O410" s="231"/>
    </row>
    <row r="411" spans="1:15">
      <c r="A411" s="18"/>
      <c r="B411" s="18"/>
      <c r="C411" s="16"/>
      <c r="D411" s="209"/>
      <c r="E411" s="209"/>
      <c r="F411" s="16"/>
      <c r="G411" s="16"/>
      <c r="H411" s="16"/>
      <c r="I411" s="16"/>
      <c r="J411" s="18"/>
      <c r="K411" s="221"/>
      <c r="L411" s="221"/>
      <c r="O411" s="231"/>
    </row>
    <row r="412" spans="1:15">
      <c r="A412" s="18"/>
      <c r="B412" s="18"/>
      <c r="C412" s="16"/>
      <c r="D412" s="209"/>
      <c r="E412" s="209"/>
      <c r="F412" s="16"/>
      <c r="G412" s="16"/>
      <c r="H412" s="16"/>
      <c r="I412" s="16"/>
      <c r="J412" s="18"/>
      <c r="K412" s="221"/>
      <c r="L412" s="221"/>
      <c r="O412" s="231"/>
    </row>
    <row r="413" spans="1:15">
      <c r="A413" s="18"/>
      <c r="B413" s="18"/>
      <c r="O413" s="231"/>
    </row>
    <row r="414" spans="1:15">
      <c r="A414" s="18"/>
      <c r="B414" s="18"/>
      <c r="O414" s="231"/>
    </row>
    <row r="415" spans="1:15">
      <c r="A415" s="18"/>
      <c r="B415" s="18"/>
      <c r="O415" s="231"/>
    </row>
    <row r="416" spans="1:15">
      <c r="A416" s="18"/>
      <c r="B416" s="18"/>
      <c r="O416" s="231"/>
    </row>
    <row r="417" spans="1:15">
      <c r="A417" s="18"/>
      <c r="B417" s="18"/>
      <c r="O417" s="231"/>
    </row>
    <row r="418" spans="1:15">
      <c r="A418" s="18"/>
      <c r="B418" s="18"/>
      <c r="O418" s="231"/>
    </row>
    <row r="419" spans="1:15">
      <c r="A419" s="18"/>
      <c r="B419" s="18"/>
      <c r="O419" s="231"/>
    </row>
    <row r="420" spans="1:15">
      <c r="A420" s="18"/>
      <c r="B420" s="18"/>
      <c r="O420" s="231"/>
    </row>
    <row r="421" spans="1:15">
      <c r="A421" s="18"/>
      <c r="B421" s="18"/>
      <c r="O421" s="231"/>
    </row>
    <row r="422" spans="1:15">
      <c r="A422" s="18"/>
      <c r="B422" s="18"/>
      <c r="O422" s="231"/>
    </row>
    <row r="423" spans="1:15">
      <c r="A423" s="18"/>
      <c r="B423" s="18"/>
      <c r="O423" s="231"/>
    </row>
    <row r="424" spans="1:15">
      <c r="A424" s="18"/>
      <c r="B424" s="18"/>
      <c r="O424" s="231"/>
    </row>
    <row r="425" spans="1:15">
      <c r="A425" s="18"/>
      <c r="B425" s="18"/>
      <c r="O425" s="231"/>
    </row>
    <row r="426" spans="1:15">
      <c r="A426" s="18"/>
      <c r="B426" s="18"/>
      <c r="O426" s="231"/>
    </row>
    <row r="427" spans="1:15">
      <c r="A427" s="18"/>
      <c r="B427" s="18"/>
      <c r="O427" s="231"/>
    </row>
    <row r="428" spans="1:15">
      <c r="A428" s="18"/>
      <c r="B428" s="18"/>
      <c r="O428" s="231"/>
    </row>
    <row r="429" spans="1:15">
      <c r="A429" s="18"/>
      <c r="B429" s="18"/>
      <c r="O429" s="231"/>
    </row>
    <row r="430" spans="1:15">
      <c r="A430" s="18"/>
      <c r="B430" s="18"/>
      <c r="O430" s="231"/>
    </row>
    <row r="431" spans="1:15">
      <c r="A431" s="18"/>
      <c r="B431" s="18"/>
      <c r="O431" s="231"/>
    </row>
    <row r="432" spans="1:15">
      <c r="A432" s="18"/>
      <c r="B432" s="18"/>
      <c r="O432" s="231"/>
    </row>
    <row r="433" spans="1:15">
      <c r="A433" s="18"/>
      <c r="B433" s="18"/>
      <c r="O433" s="231"/>
    </row>
    <row r="434" spans="1:15">
      <c r="A434" s="18"/>
      <c r="B434" s="18"/>
      <c r="O434" s="231"/>
    </row>
    <row r="435" spans="1:15">
      <c r="A435" s="18"/>
      <c r="B435" s="18"/>
      <c r="O435" s="231"/>
    </row>
    <row r="436" spans="1:15">
      <c r="A436" s="18"/>
      <c r="B436" s="18"/>
      <c r="O436" s="231"/>
    </row>
    <row r="437" spans="1:15">
      <c r="A437" s="18"/>
      <c r="B437" s="18"/>
      <c r="O437" s="231"/>
    </row>
    <row r="438" spans="1:15">
      <c r="A438" s="18"/>
      <c r="B438" s="18"/>
      <c r="O438" s="231"/>
    </row>
    <row r="439" spans="1:15">
      <c r="A439" s="18"/>
      <c r="B439" s="18"/>
      <c r="O439" s="231"/>
    </row>
    <row r="440" spans="1:15">
      <c r="A440" s="18"/>
      <c r="B440" s="18"/>
      <c r="O440" s="231"/>
    </row>
    <row r="441" spans="1:15">
      <c r="A441" s="18"/>
      <c r="B441" s="18"/>
      <c r="O441" s="231"/>
    </row>
    <row r="442" spans="1:15">
      <c r="A442" s="18"/>
      <c r="B442" s="18"/>
      <c r="O442" s="231"/>
    </row>
    <row r="443" spans="1:15">
      <c r="A443" s="18"/>
      <c r="B443" s="18"/>
      <c r="O443" s="231"/>
    </row>
    <row r="444" spans="1:15">
      <c r="A444" s="18"/>
      <c r="B444" s="18"/>
      <c r="O444" s="231"/>
    </row>
    <row r="445" spans="1:15">
      <c r="A445" s="18"/>
      <c r="B445" s="18"/>
      <c r="O445" s="231"/>
    </row>
    <row r="446" spans="1:15">
      <c r="A446" s="18"/>
      <c r="B446" s="18"/>
      <c r="O446" s="231"/>
    </row>
    <row r="447" spans="1:15">
      <c r="A447" s="18"/>
      <c r="B447" s="18"/>
      <c r="O447" s="231"/>
    </row>
    <row r="448" spans="1:15">
      <c r="A448" s="18"/>
      <c r="B448" s="18"/>
      <c r="O448" s="231"/>
    </row>
    <row r="449" spans="1:15">
      <c r="A449" s="18"/>
      <c r="B449" s="18"/>
      <c r="O449" s="231"/>
    </row>
    <row r="450" spans="1:15">
      <c r="A450" s="18"/>
      <c r="B450" s="18"/>
      <c r="O450" s="231"/>
    </row>
    <row r="451" spans="1:15">
      <c r="A451" s="18"/>
      <c r="B451" s="18"/>
      <c r="O451" s="231"/>
    </row>
    <row r="452" spans="1:15">
      <c r="A452" s="18"/>
      <c r="B452" s="18"/>
      <c r="O452" s="231"/>
    </row>
    <row r="453" spans="1:15">
      <c r="A453" s="18"/>
      <c r="B453" s="18"/>
      <c r="O453" s="231"/>
    </row>
    <row r="454" spans="1:15">
      <c r="A454" s="18"/>
      <c r="B454" s="18"/>
      <c r="O454" s="231"/>
    </row>
    <row r="455" spans="1:15">
      <c r="A455" s="18"/>
      <c r="B455" s="18"/>
      <c r="O455" s="231"/>
    </row>
    <row r="456" spans="1:15">
      <c r="A456" s="18"/>
      <c r="B456" s="18"/>
      <c r="O456" s="231"/>
    </row>
    <row r="457" spans="1:15">
      <c r="A457" s="18"/>
      <c r="B457" s="18"/>
      <c r="O457" s="231"/>
    </row>
    <row r="458" spans="1:15">
      <c r="A458" s="18"/>
      <c r="B458" s="18"/>
      <c r="O458" s="231"/>
    </row>
    <row r="459" spans="1:15">
      <c r="A459" s="18"/>
      <c r="B459" s="18"/>
      <c r="O459" s="231"/>
    </row>
    <row r="460" spans="1:15">
      <c r="A460" s="18"/>
      <c r="B460" s="18"/>
      <c r="O460" s="231"/>
    </row>
    <row r="461" spans="1:15">
      <c r="A461" s="18"/>
      <c r="B461" s="18"/>
      <c r="O461" s="231"/>
    </row>
    <row r="462" spans="1:15">
      <c r="A462" s="18"/>
      <c r="B462" s="18"/>
      <c r="O462" s="231"/>
    </row>
    <row r="463" spans="1:15">
      <c r="A463" s="18"/>
      <c r="B463" s="18"/>
      <c r="O463" s="231"/>
    </row>
    <row r="464" spans="1:15">
      <c r="A464" s="18"/>
      <c r="B464" s="18"/>
      <c r="O464" s="231"/>
    </row>
    <row r="465" spans="1:15">
      <c r="A465" s="18"/>
      <c r="B465" s="18"/>
      <c r="O465" s="231"/>
    </row>
    <row r="466" spans="1:15">
      <c r="A466" s="18"/>
      <c r="B466" s="18"/>
      <c r="O466" s="231"/>
    </row>
    <row r="467" spans="1:15">
      <c r="A467" s="18"/>
      <c r="B467" s="18"/>
      <c r="O467" s="231"/>
    </row>
    <row r="468" spans="1:15">
      <c r="A468" s="18"/>
      <c r="B468" s="18"/>
      <c r="O468" s="231"/>
    </row>
    <row r="469" spans="1:15">
      <c r="A469" s="18"/>
      <c r="B469" s="18"/>
      <c r="O469" s="231"/>
    </row>
    <row r="470" spans="1:15">
      <c r="A470" s="18"/>
      <c r="B470" s="18"/>
      <c r="O470" s="231"/>
    </row>
    <row r="471" spans="1:15">
      <c r="A471" s="18"/>
      <c r="B471" s="18"/>
      <c r="O471" s="231"/>
    </row>
    <row r="472" spans="1:15">
      <c r="A472" s="18"/>
      <c r="B472" s="18"/>
      <c r="O472" s="231"/>
    </row>
    <row r="473" spans="1:15">
      <c r="A473" s="18"/>
      <c r="B473" s="18"/>
      <c r="O473" s="231"/>
    </row>
    <row r="474" spans="1:15">
      <c r="A474" s="18"/>
      <c r="B474" s="18"/>
      <c r="O474" s="231"/>
    </row>
    <row r="475" spans="1:15">
      <c r="A475" s="18"/>
      <c r="B475" s="18"/>
      <c r="O475" s="231"/>
    </row>
    <row r="476" spans="1:15">
      <c r="A476" s="18"/>
      <c r="B476" s="18"/>
      <c r="O476" s="231"/>
    </row>
    <row r="477" spans="1:15">
      <c r="A477" s="18"/>
      <c r="B477" s="18"/>
      <c r="O477" s="231"/>
    </row>
    <row r="478" spans="1:15">
      <c r="A478" s="18"/>
      <c r="B478" s="18"/>
      <c r="O478" s="231"/>
    </row>
    <row r="479" spans="1:15">
      <c r="A479" s="18"/>
      <c r="B479" s="18"/>
      <c r="O479" s="231"/>
    </row>
    <row r="480" spans="1:15">
      <c r="A480" s="18"/>
      <c r="B480" s="18"/>
      <c r="O480" s="231"/>
    </row>
    <row r="481" spans="1:15">
      <c r="A481" s="18"/>
      <c r="B481" s="18"/>
      <c r="O481" s="231"/>
    </row>
    <row r="482" spans="1:15">
      <c r="A482" s="18"/>
      <c r="B482" s="18"/>
      <c r="O482" s="231"/>
    </row>
    <row r="483" spans="1:15">
      <c r="A483" s="18"/>
      <c r="B483" s="18"/>
      <c r="O483" s="231"/>
    </row>
    <row r="484" spans="1:15">
      <c r="A484" s="18"/>
      <c r="B484" s="18"/>
      <c r="O484" s="231"/>
    </row>
    <row r="485" spans="1:15">
      <c r="A485" s="18"/>
      <c r="B485" s="18"/>
      <c r="O485" s="231"/>
    </row>
    <row r="486" spans="1:15">
      <c r="A486" s="18"/>
      <c r="B486" s="18"/>
      <c r="O486" s="231"/>
    </row>
    <row r="487" spans="1:15">
      <c r="A487" s="18"/>
      <c r="B487" s="18"/>
      <c r="O487" s="231"/>
    </row>
    <row r="488" spans="1:15">
      <c r="A488" s="18"/>
      <c r="B488" s="18"/>
      <c r="O488" s="231"/>
    </row>
    <row r="489" spans="1:15">
      <c r="A489" s="18"/>
      <c r="B489" s="18"/>
      <c r="O489" s="231"/>
    </row>
    <row r="490" spans="1:15">
      <c r="A490" s="18"/>
      <c r="B490" s="18"/>
      <c r="O490" s="231"/>
    </row>
    <row r="491" spans="1:15">
      <c r="A491" s="18"/>
      <c r="B491" s="18"/>
      <c r="O491" s="231"/>
    </row>
    <row r="492" spans="1:15">
      <c r="A492" s="18"/>
      <c r="B492" s="18"/>
      <c r="O492" s="231"/>
    </row>
    <row r="493" spans="1:15">
      <c r="A493" s="18"/>
      <c r="B493" s="18"/>
      <c r="O493" s="231"/>
    </row>
    <row r="494" spans="1:15">
      <c r="O494" s="231"/>
    </row>
    <row r="495" spans="1:15">
      <c r="O495" s="231"/>
    </row>
    <row r="496" spans="1:15">
      <c r="O496" s="231"/>
    </row>
    <row r="497" spans="15:15">
      <c r="O497" s="231"/>
    </row>
  </sheetData>
  <sheetProtection algorithmName="SHA-512" hashValue="d6Bfdx9vTnC9Lgs45CmIwoCyG+GBoraA+MU0i+l2FrANIockZeAuTml4hlVuHhSVtT0g9yTnNintr4ccwtpZqw==" saltValue="AoBkpfQeHW28de82t5ptRw==" spinCount="100000" sheet="1" objects="1" scenarios="1"/>
  <autoFilter ref="A10:AD313"/>
  <mergeCells count="10">
    <mergeCell ref="K302:L302"/>
    <mergeCell ref="C316:K316"/>
    <mergeCell ref="A319:G322"/>
    <mergeCell ref="K2:L2"/>
    <mergeCell ref="K3:L3"/>
    <mergeCell ref="K4:L4"/>
    <mergeCell ref="K5:L5"/>
    <mergeCell ref="K6:L6"/>
    <mergeCell ref="K7:L7"/>
    <mergeCell ref="A1:I2"/>
  </mergeCells>
  <printOptions horizontalCentered="1" headings="1"/>
  <pageMargins left="0" right="0" top="0" bottom="0" header="0.3" footer="0.3"/>
  <pageSetup scale="52" orientation="landscape" horizontalDpi="300" verticalDpi="300"/>
  <rowBreaks count="4" manualBreakCount="4">
    <brk id="67" max="14" man="1"/>
    <brk id="141" max="14" man="1"/>
    <brk id="194" max="14" man="1"/>
    <brk id="251" max="14" man="1"/>
  </rowBreaks>
  <colBreaks count="1" manualBreakCount="1">
    <brk id="15" max="411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B. Bachtel</dc:creator>
  <cp:lastModifiedBy>Brian Schultz</cp:lastModifiedBy>
  <cp:lastPrinted>2020-04-08T22:55:51Z</cp:lastPrinted>
  <dcterms:created xsi:type="dcterms:W3CDTF">2020-03-26T21:09:37Z</dcterms:created>
  <dcterms:modified xsi:type="dcterms:W3CDTF">2020-04-09T16:16:45Z</dcterms:modified>
</cp:coreProperties>
</file>